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0" i="1"/>
  <c r="F27" i="1"/>
  <c r="F28" i="1" s="1"/>
  <c r="F34" i="1"/>
  <c r="F35" i="1"/>
  <c r="F33" i="1" s="1"/>
  <c r="F32" i="1" s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5" i="1"/>
  <c r="F56" i="1"/>
  <c r="F57" i="1"/>
  <c r="F76" i="1"/>
  <c r="F74" i="1" s="1"/>
  <c r="F72" i="1" s="1"/>
  <c r="F66" i="1" s="1"/>
  <c r="F84" i="1"/>
  <c r="F83" i="1" s="1"/>
  <c r="F86" i="1"/>
  <c r="F85" i="1" s="1"/>
  <c r="F87" i="1"/>
  <c r="F88" i="1"/>
  <c r="F89" i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3" i="1"/>
  <c r="F104" i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0" i="1" s="1"/>
  <c r="F119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5" i="1"/>
  <c r="F136" i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59" i="1"/>
  <c r="F158" i="1" s="1"/>
  <c r="F160" i="1"/>
  <c r="F161" i="1"/>
  <c r="F162" i="1"/>
  <c r="F163" i="1"/>
  <c r="F164" i="1"/>
  <c r="F167" i="1"/>
  <c r="F166" i="1" s="1"/>
  <c r="F165" i="1" s="1"/>
  <c r="F168" i="1"/>
  <c r="F169" i="1"/>
  <c r="F170" i="1"/>
  <c r="F171" i="1"/>
  <c r="F172" i="1"/>
  <c r="F173" i="1"/>
  <c r="F176" i="1"/>
  <c r="F177" i="1"/>
  <c r="F183" i="1"/>
  <c r="F185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19" i="1"/>
  <c r="F221" i="1" s="1"/>
  <c r="F220" i="1"/>
  <c r="F228" i="1"/>
  <c r="F229" i="1"/>
  <c r="F230" i="1"/>
  <c r="F231" i="1"/>
  <c r="F237" i="1"/>
  <c r="F240" i="1" s="1"/>
  <c r="F238" i="1"/>
  <c r="F239" i="1"/>
  <c r="F248" i="1"/>
  <c r="F258" i="1" s="1"/>
  <c r="F256" i="1"/>
  <c r="F264" i="1"/>
  <c r="F268" i="1"/>
  <c r="F269" i="1"/>
  <c r="F275" i="1"/>
  <c r="F277" i="1"/>
  <c r="F276" i="1" s="1"/>
  <c r="F283" i="1" s="1"/>
  <c r="F174" i="1" s="1"/>
  <c r="F278" i="1"/>
  <c r="F279" i="1"/>
  <c r="F280" i="1"/>
  <c r="F281" i="1"/>
  <c r="F282" i="1"/>
  <c r="F288" i="1"/>
  <c r="F290" i="1"/>
  <c r="F295" i="1"/>
  <c r="F296" i="1" s="1"/>
  <c r="F175" i="1" s="1"/>
  <c r="F223" i="1" l="1"/>
  <c r="F102" i="1"/>
  <c r="F41" i="1"/>
  <c r="F31" i="1" s="1"/>
  <c r="F178" i="1" s="1"/>
  <c r="F265" i="1"/>
  <c r="F270" i="1" s="1"/>
  <c r="F289" i="1"/>
  <c r="F157" i="1"/>
  <c r="F181" i="1" l="1"/>
  <c r="F182" i="1" s="1"/>
  <c r="F179" i="1"/>
</calcChain>
</file>

<file path=xl/sharedStrings.xml><?xml version="1.0" encoding="utf-8"?>
<sst xmlns="http://schemas.openxmlformats.org/spreadsheetml/2006/main" count="655" uniqueCount="428">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</sst>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0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1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28713" cy="99536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28713" cy="99536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6521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6521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4893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4893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MAIO-2022/HEC%20-%20COVID/CGM/05.2022%20-%20PCF%20Vers&#227;o%2001%20PCR.1_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 t="str">
            <v/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-814121.41</v>
          </cell>
        </row>
        <row r="75">
          <cell r="D75">
            <v>21517.67</v>
          </cell>
        </row>
        <row r="87">
          <cell r="D87">
            <v>0</v>
          </cell>
        </row>
      </sheetData>
      <sheetData sheetId="8">
        <row r="1">
          <cell r="L1">
            <v>0</v>
          </cell>
        </row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0</v>
          </cell>
        </row>
        <row r="4">
          <cell r="Q4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58">
          <cell r="Q58">
            <v>0</v>
          </cell>
        </row>
        <row r="59">
          <cell r="Q59">
            <v>0</v>
          </cell>
        </row>
        <row r="60">
          <cell r="Q60">
            <v>0</v>
          </cell>
        </row>
        <row r="102">
          <cell r="Q102">
            <v>0</v>
          </cell>
        </row>
        <row r="113">
          <cell r="Q11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0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zoomScale="75" zoomScaleNormal="75" workbookViewId="0">
      <selection activeCell="C39" sqref="C39:E39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4"/>
      <c r="D1" s="194" t="s">
        <v>427</v>
      </c>
      <c r="E1" s="108"/>
      <c r="F1" s="282" t="s">
        <v>426</v>
      </c>
      <c r="G1" s="281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0"/>
      <c r="D2" s="194" t="s">
        <v>425</v>
      </c>
      <c r="E2" s="14"/>
      <c r="F2" s="147" t="s">
        <v>424</v>
      </c>
      <c r="G2" s="147" t="s">
        <v>423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0"/>
      <c r="D3" s="194" t="s">
        <v>422</v>
      </c>
      <c r="E3" s="14"/>
      <c r="F3" s="146"/>
      <c r="G3" s="146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07"/>
      <c r="D4" s="194" t="s">
        <v>421</v>
      </c>
      <c r="E4" s="14"/>
      <c r="F4" s="279">
        <v>44682</v>
      </c>
      <c r="G4" s="278">
        <v>1</v>
      </c>
      <c r="H4" s="5"/>
      <c r="I4" s="27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420</v>
      </c>
    </row>
    <row r="5" spans="1:54" ht="15.75">
      <c r="A5" s="4"/>
      <c r="B5" s="3"/>
      <c r="C5" s="107"/>
      <c r="D5" s="192" t="s">
        <v>419</v>
      </c>
      <c r="E5" s="277"/>
      <c r="F5" s="276"/>
      <c r="G5" s="275"/>
      <c r="H5" s="5"/>
      <c r="I5" s="27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418</v>
      </c>
    </row>
    <row r="6" spans="1:54" ht="18.75">
      <c r="A6" s="4"/>
      <c r="B6" s="3"/>
      <c r="C6" s="138" t="s">
        <v>417</v>
      </c>
      <c r="D6" s="188"/>
      <c r="E6" s="273" t="s">
        <v>91</v>
      </c>
      <c r="F6" s="272" t="s">
        <v>416</v>
      </c>
      <c r="G6" s="271"/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2"/>
      <c r="J6" s="152"/>
      <c r="K6" s="15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0" t="s">
        <v>415</v>
      </c>
      <c r="D7" s="269"/>
      <c r="E7" s="268" t="s">
        <v>414</v>
      </c>
      <c r="F7" s="267" t="s">
        <v>413</v>
      </c>
      <c r="G7" s="266">
        <f>IFERROR(VLOOKUP($C$7,'[1]DADOS (OCULTAR)'!$Q$3:$S$133,3,0),"")</f>
        <v>9039744000194</v>
      </c>
      <c r="H7" s="5"/>
      <c r="I7" s="152"/>
      <c r="J7" s="152"/>
      <c r="K7" s="15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5" t="str">
        <f>IFERROR(VLOOKUP($C$7,'[1]DADOS (OCULTAR)'!$Q$3:$S$120,2,0),"")</f>
        <v>Fundação Gestão Hospitalar Martiniano Fernandes - FGH</v>
      </c>
      <c r="D8" s="264"/>
      <c r="E8" s="263"/>
      <c r="F8" s="262" t="s">
        <v>412</v>
      </c>
      <c r="G8" s="261"/>
      <c r="H8" s="5"/>
      <c r="I8" s="152"/>
      <c r="J8" s="152"/>
      <c r="K8" s="15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0" t="s">
        <v>9</v>
      </c>
      <c r="D9" s="259"/>
      <c r="E9" s="258"/>
      <c r="F9" s="257" t="s">
        <v>411</v>
      </c>
      <c r="G9" s="252">
        <f>IFERROR(VLOOKUP(C7,'[1]DADOS (OCULTAR)'!$Q$3:$T$133,4,0),"")</f>
        <v>44256</v>
      </c>
      <c r="H9" s="172"/>
      <c r="I9" s="152"/>
      <c r="J9" s="152"/>
      <c r="K9" s="1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56"/>
      <c r="D10" s="255"/>
      <c r="E10" s="254"/>
      <c r="F10" s="253" t="s">
        <v>410</v>
      </c>
      <c r="G10" s="252" t="str">
        <f>IFERROR(VLOOKUP(C7,'[1]DADOS (OCULTAR)'!$Q$3:$U$120,5,0),"")</f>
        <v>4801.1.71.2020</v>
      </c>
      <c r="H10" s="172"/>
      <c r="I10" s="152"/>
      <c r="J10" s="152"/>
      <c r="K10" s="15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59" t="s">
        <v>409</v>
      </c>
      <c r="D11" s="158"/>
      <c r="E11" s="157"/>
      <c r="F11" s="26" t="s">
        <v>8</v>
      </c>
      <c r="G11" s="25"/>
      <c r="H11" s="172"/>
      <c r="I11" s="152"/>
      <c r="J11" s="152"/>
      <c r="K11" s="15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1" t="s">
        <v>408</v>
      </c>
      <c r="D12" s="220"/>
      <c r="E12" s="219"/>
      <c r="F12" s="59"/>
      <c r="G12" s="58"/>
      <c r="H12" s="57" t="s">
        <v>405</v>
      </c>
      <c r="I12" s="152"/>
      <c r="J12" s="153"/>
      <c r="K12" s="153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1" t="s">
        <v>407</v>
      </c>
      <c r="D13" s="220"/>
      <c r="E13" s="219"/>
      <c r="F13" s="59">
        <v>0</v>
      </c>
      <c r="G13" s="58"/>
      <c r="H13" s="57" t="s">
        <v>405</v>
      </c>
      <c r="I13" s="152"/>
      <c r="J13" s="153"/>
      <c r="K13" s="153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1" t="s">
        <v>406</v>
      </c>
      <c r="D14" s="220"/>
      <c r="E14" s="219"/>
      <c r="F14" s="59">
        <v>0</v>
      </c>
      <c r="G14" s="58"/>
      <c r="H14" s="57" t="s">
        <v>405</v>
      </c>
      <c r="I14" s="152"/>
      <c r="J14" s="153"/>
      <c r="K14" s="15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1" t="s">
        <v>404</v>
      </c>
      <c r="D15" s="220"/>
      <c r="E15" s="219"/>
      <c r="F15" s="59">
        <v>0</v>
      </c>
      <c r="G15" s="58"/>
      <c r="H15" s="172"/>
      <c r="I15" s="152"/>
      <c r="J15" s="153"/>
      <c r="K15" s="15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1" t="s">
        <v>403</v>
      </c>
      <c r="D16" s="220"/>
      <c r="E16" s="219"/>
      <c r="F16" s="59">
        <v>0</v>
      </c>
      <c r="G16" s="58"/>
      <c r="H16" s="172"/>
      <c r="I16" s="152"/>
      <c r="J16" s="153"/>
      <c r="K16" s="15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1" t="s">
        <v>402</v>
      </c>
      <c r="D17" s="220"/>
      <c r="E17" s="219"/>
      <c r="F17" s="59">
        <f>IF(C6="Prestação_de_Contas_OSS",'[1]Mem. Cálc. Núcleo'!F13,0)</f>
        <v>0</v>
      </c>
      <c r="G17" s="58"/>
      <c r="H17" s="205" t="s">
        <v>401</v>
      </c>
      <c r="I17" s="152"/>
      <c r="J17" s="153"/>
      <c r="K17" s="15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1" t="s">
        <v>400</v>
      </c>
      <c r="D18" s="250"/>
      <c r="E18" s="249"/>
      <c r="F18" s="59">
        <v>0</v>
      </c>
      <c r="G18" s="58"/>
      <c r="H18" s="172"/>
      <c r="I18" s="152"/>
      <c r="J18" s="153"/>
      <c r="K18" s="15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59" t="s">
        <v>399</v>
      </c>
      <c r="D19" s="158"/>
      <c r="E19" s="157"/>
      <c r="F19" s="88">
        <f>SUM(F12:G17)-F18</f>
        <v>0</v>
      </c>
      <c r="G19" s="87"/>
      <c r="H19" s="172"/>
      <c r="I19" s="152"/>
      <c r="J19" s="153"/>
      <c r="K19" s="15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1" t="s">
        <v>398</v>
      </c>
      <c r="D20" s="220"/>
      <c r="E20" s="219"/>
      <c r="F20" s="59">
        <f>4197.07+59298.24</f>
        <v>63495.31</v>
      </c>
      <c r="G20" s="58"/>
      <c r="H20" s="80" t="s">
        <v>14</v>
      </c>
      <c r="I20" s="152"/>
      <c r="J20" s="153"/>
      <c r="K20" s="15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1" t="s">
        <v>397</v>
      </c>
      <c r="D21" s="220"/>
      <c r="E21" s="219"/>
      <c r="F21" s="59">
        <v>9558.7800000000007</v>
      </c>
      <c r="G21" s="58"/>
      <c r="H21" s="80" t="s">
        <v>14</v>
      </c>
      <c r="I21" s="152"/>
      <c r="J21" s="153"/>
      <c r="K21" s="15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1" t="s">
        <v>396</v>
      </c>
      <c r="D22" s="220"/>
      <c r="E22" s="219"/>
      <c r="F22" s="59">
        <v>0</v>
      </c>
      <c r="G22" s="58"/>
      <c r="H22" s="80" t="s">
        <v>14</v>
      </c>
      <c r="I22" s="152"/>
      <c r="J22" s="153"/>
      <c r="K22" s="15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1" t="s">
        <v>395</v>
      </c>
      <c r="D23" s="220"/>
      <c r="E23" s="219"/>
      <c r="F23" s="59">
        <v>0</v>
      </c>
      <c r="G23" s="58"/>
      <c r="H23" s="80" t="s">
        <v>14</v>
      </c>
      <c r="I23" s="152"/>
      <c r="J23" s="153"/>
      <c r="K23" s="15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1" t="s">
        <v>394</v>
      </c>
      <c r="D24" s="220"/>
      <c r="E24" s="219"/>
      <c r="F24" s="59">
        <v>0</v>
      </c>
      <c r="G24" s="58"/>
      <c r="H24" s="80" t="s">
        <v>14</v>
      </c>
      <c r="I24" s="152"/>
      <c r="J24" s="153"/>
      <c r="K24" s="15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1" t="s">
        <v>393</v>
      </c>
      <c r="D25" s="220"/>
      <c r="E25" s="219"/>
      <c r="F25" s="59">
        <v>0</v>
      </c>
      <c r="G25" s="58"/>
      <c r="H25" s="80" t="s">
        <v>14</v>
      </c>
      <c r="I25" s="152"/>
      <c r="J25" s="153"/>
      <c r="K25" s="15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1" t="s">
        <v>392</v>
      </c>
      <c r="D26" s="220"/>
      <c r="E26" s="219"/>
      <c r="F26" s="59"/>
      <c r="G26" s="58"/>
      <c r="H26" s="80" t="s">
        <v>14</v>
      </c>
      <c r="I26" s="152"/>
      <c r="J26" s="153"/>
      <c r="K26" s="15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48" t="s">
        <v>391</v>
      </c>
      <c r="D27" s="247"/>
      <c r="E27" s="246"/>
      <c r="F27" s="245">
        <f>SUM(F20:G26)</f>
        <v>73054.09</v>
      </c>
      <c r="G27" s="244"/>
      <c r="H27" s="172"/>
      <c r="I27" s="152"/>
      <c r="J27" s="153"/>
      <c r="K27" s="15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59" t="s">
        <v>390</v>
      </c>
      <c r="D28" s="158"/>
      <c r="E28" s="157"/>
      <c r="F28" s="243">
        <f>F27+F19</f>
        <v>73054.09</v>
      </c>
      <c r="G28" s="242"/>
      <c r="H28" s="172"/>
      <c r="I28" s="152"/>
      <c r="J28" s="153"/>
      <c r="K28" s="15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1"/>
      <c r="F29" s="240"/>
      <c r="G29" s="239"/>
      <c r="H29" s="172"/>
      <c r="I29" s="152"/>
      <c r="J29" s="153"/>
      <c r="K29" s="15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59" t="s">
        <v>389</v>
      </c>
      <c r="D30" s="158"/>
      <c r="E30" s="157"/>
      <c r="F30" s="88" t="s">
        <v>8</v>
      </c>
      <c r="G30" s="87"/>
      <c r="H30" s="172"/>
      <c r="I30" s="152"/>
      <c r="J30" s="153"/>
      <c r="K30" s="1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38" t="s">
        <v>388</v>
      </c>
      <c r="D31" s="237"/>
      <c r="E31" s="236"/>
      <c r="F31" s="235">
        <f>F32+SUM(F38:F41)+F55</f>
        <v>0</v>
      </c>
      <c r="G31" s="234"/>
      <c r="H31" s="57"/>
      <c r="I31" s="218"/>
      <c r="J31" s="153"/>
      <c r="K31" s="15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3"/>
      <c r="B32" s="3"/>
      <c r="C32" s="233" t="s">
        <v>387</v>
      </c>
      <c r="D32" s="232"/>
      <c r="E32" s="231"/>
      <c r="F32" s="230">
        <f>F33+F36+F37</f>
        <v>0</v>
      </c>
      <c r="G32" s="229"/>
      <c r="H32" s="57"/>
      <c r="I32" s="218"/>
      <c r="J32" s="153"/>
      <c r="K32" s="15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28" t="s">
        <v>386</v>
      </c>
      <c r="D33" s="227"/>
      <c r="E33" s="226"/>
      <c r="F33" s="225">
        <f>F34+F35</f>
        <v>0</v>
      </c>
      <c r="G33" s="224"/>
      <c r="H33" s="57"/>
      <c r="I33" s="218"/>
      <c r="J33" s="153"/>
      <c r="K33" s="15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3" t="s">
        <v>385</v>
      </c>
      <c r="B34" s="3" t="s">
        <v>378</v>
      </c>
      <c r="C34" s="221" t="s">
        <v>384</v>
      </c>
      <c r="D34" s="220"/>
      <c r="E34" s="219"/>
      <c r="F34" s="31">
        <f>'[1]TCE - ANEXO II - Preencher'!Y1</f>
        <v>0</v>
      </c>
      <c r="G34" s="30"/>
      <c r="H34" s="57" t="s">
        <v>376</v>
      </c>
      <c r="I34" s="218"/>
      <c r="J34" s="153"/>
      <c r="K34" s="15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3" t="s">
        <v>383</v>
      </c>
      <c r="B35" s="3" t="s">
        <v>378</v>
      </c>
      <c r="C35" s="221" t="s">
        <v>382</v>
      </c>
      <c r="D35" s="220"/>
      <c r="E35" s="219"/>
      <c r="F35" s="31">
        <f>'[1]TCE - ANEXO II - Preencher'!Y2</f>
        <v>0</v>
      </c>
      <c r="G35" s="30"/>
      <c r="H35" s="57" t="s">
        <v>376</v>
      </c>
      <c r="I35" s="218"/>
      <c r="J35" s="153"/>
      <c r="K35" s="15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3" t="s">
        <v>381</v>
      </c>
      <c r="B36" s="3" t="s">
        <v>378</v>
      </c>
      <c r="C36" s="221" t="s">
        <v>380</v>
      </c>
      <c r="D36" s="220"/>
      <c r="E36" s="219"/>
      <c r="F36" s="31">
        <f>'[1]TCE - ANEXO II - Preencher'!Y4</f>
        <v>0</v>
      </c>
      <c r="G36" s="30"/>
      <c r="H36" s="57" t="s">
        <v>376</v>
      </c>
      <c r="I36" s="218"/>
      <c r="J36" s="153"/>
      <c r="K36" s="15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3" t="s">
        <v>379</v>
      </c>
      <c r="B37" s="3" t="s">
        <v>378</v>
      </c>
      <c r="C37" s="221" t="s">
        <v>377</v>
      </c>
      <c r="D37" s="220"/>
      <c r="E37" s="219"/>
      <c r="F37" s="31">
        <f>'[1]TCE - ANEXO II - Preencher'!Y3</f>
        <v>0</v>
      </c>
      <c r="G37" s="30"/>
      <c r="H37" s="57" t="s">
        <v>376</v>
      </c>
      <c r="I37" s="218"/>
      <c r="J37" s="153"/>
      <c r="K37" s="153"/>
      <c r="L37" s="2"/>
      <c r="M37" s="22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1" t="s">
        <v>375</v>
      </c>
      <c r="D38" s="220"/>
      <c r="E38" s="219"/>
      <c r="F38" s="31">
        <f>[1]MEM.CÁLC.FP.!$D$97</f>
        <v>0</v>
      </c>
      <c r="G38" s="30"/>
      <c r="H38" s="57" t="s">
        <v>351</v>
      </c>
      <c r="I38" s="218"/>
      <c r="J38" s="153"/>
      <c r="K38" s="153"/>
      <c r="L38" s="222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1" t="s">
        <v>374</v>
      </c>
      <c r="D39" s="220"/>
      <c r="E39" s="219"/>
      <c r="F39" s="31">
        <f>IF(G6="SIM","",[1]MEM.CÁLC.FP.!$D$98)</f>
        <v>0</v>
      </c>
      <c r="G39" s="30"/>
      <c r="H39" s="57" t="s">
        <v>351</v>
      </c>
      <c r="I39" s="218"/>
      <c r="J39" s="153"/>
      <c r="K39" s="153"/>
      <c r="L39" s="222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1" t="s">
        <v>371</v>
      </c>
      <c r="D40" s="220"/>
      <c r="E40" s="219"/>
      <c r="F40" s="31">
        <f>[1]MEM.CÁLC.FP.!$C$101</f>
        <v>0</v>
      </c>
      <c r="G40" s="30"/>
      <c r="H40" s="57" t="s">
        <v>351</v>
      </c>
      <c r="I40" s="218"/>
      <c r="J40" s="153"/>
      <c r="K40" s="153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59" t="s">
        <v>370</v>
      </c>
      <c r="D41" s="158"/>
      <c r="E41" s="157"/>
      <c r="F41" s="88">
        <f>F42+F46+F50</f>
        <v>0</v>
      </c>
      <c r="G41" s="87"/>
      <c r="H41" s="57"/>
      <c r="I41" s="218"/>
      <c r="J41" s="153"/>
      <c r="K41" s="15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17" t="s">
        <v>369</v>
      </c>
      <c r="D42" s="216"/>
      <c r="E42" s="215"/>
      <c r="F42" s="166">
        <f>SUM(F43:G45)</f>
        <v>0</v>
      </c>
      <c r="G42" s="165"/>
      <c r="H42" s="57"/>
      <c r="I42" s="214"/>
      <c r="J42" s="153"/>
      <c r="K42" s="15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79" t="s">
        <v>368</v>
      </c>
      <c r="D43" s="178"/>
      <c r="E43" s="177"/>
      <c r="F43" s="31">
        <f>SUM([1]MEM.CÁLC.FP.!D6:D7)</f>
        <v>0</v>
      </c>
      <c r="G43" s="30"/>
      <c r="H43" s="57" t="s">
        <v>351</v>
      </c>
      <c r="I43" s="214"/>
      <c r="J43" s="153"/>
      <c r="K43" s="15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179" t="s">
        <v>367</v>
      </c>
      <c r="D44" s="178"/>
      <c r="E44" s="177"/>
      <c r="F44" s="31">
        <f>SUM([1]MEM.CÁLC.FP.!F6:F7)</f>
        <v>0</v>
      </c>
      <c r="G44" s="30"/>
      <c r="H44" s="57" t="s">
        <v>351</v>
      </c>
      <c r="I44" s="214"/>
      <c r="J44" s="153"/>
      <c r="K44" s="15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179" t="s">
        <v>366</v>
      </c>
      <c r="D45" s="178"/>
      <c r="E45" s="177"/>
      <c r="F45" s="31">
        <f>IF(G6="SIM","",SUM([1]MEM.CÁLC.FP.!G6:G7))</f>
        <v>0</v>
      </c>
      <c r="G45" s="30"/>
      <c r="H45" s="57" t="s">
        <v>351</v>
      </c>
      <c r="I45" s="214"/>
      <c r="J45" s="153"/>
      <c r="K45" s="15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59" t="s">
        <v>365</v>
      </c>
      <c r="D46" s="158"/>
      <c r="E46" s="157"/>
      <c r="F46" s="88">
        <f>SUM(F47:G49)</f>
        <v>0</v>
      </c>
      <c r="G46" s="87"/>
      <c r="H46" s="57"/>
      <c r="I46" s="152"/>
      <c r="J46" s="153"/>
      <c r="K46" s="15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79" t="s">
        <v>364</v>
      </c>
      <c r="D47" s="178"/>
      <c r="E47" s="177"/>
      <c r="F47" s="31">
        <f>SUM([1]MEM.CÁLC.FP.!D9:D10)</f>
        <v>0</v>
      </c>
      <c r="G47" s="30"/>
      <c r="H47" s="57" t="s">
        <v>351</v>
      </c>
      <c r="I47" s="152"/>
      <c r="J47" s="153"/>
      <c r="K47" s="15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179" t="s">
        <v>363</v>
      </c>
      <c r="D48" s="178"/>
      <c r="E48" s="177"/>
      <c r="F48" s="31">
        <f>SUM([1]MEM.CÁLC.FP.!F9:F10)</f>
        <v>0</v>
      </c>
      <c r="G48" s="30"/>
      <c r="H48" s="57" t="s">
        <v>351</v>
      </c>
      <c r="I48" s="152"/>
      <c r="J48" s="153"/>
      <c r="K48" s="15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179" t="s">
        <v>362</v>
      </c>
      <c r="D49" s="178"/>
      <c r="E49" s="177"/>
      <c r="F49" s="31">
        <f>IF(G6="SIM","",SUM([1]MEM.CÁLC.FP.!G9:G10))</f>
        <v>0</v>
      </c>
      <c r="G49" s="30"/>
      <c r="H49" s="57" t="s">
        <v>351</v>
      </c>
      <c r="I49" s="152"/>
      <c r="J49" s="153"/>
      <c r="K49" s="15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59" t="s">
        <v>361</v>
      </c>
      <c r="D50" s="158"/>
      <c r="E50" s="157"/>
      <c r="F50" s="88">
        <f>SUM(F51:G54)</f>
        <v>0</v>
      </c>
      <c r="G50" s="87"/>
      <c r="H50" s="57"/>
      <c r="I50" s="214"/>
      <c r="J50" s="153"/>
      <c r="K50" s="15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79" t="s">
        <v>360</v>
      </c>
      <c r="D51" s="178"/>
      <c r="E51" s="177"/>
      <c r="F51" s="31">
        <f>[1]MEM.CÁLC.FP.!D12+[1]MEM.CÁLC.FP.!D14-[1]MEM.CÁLC.FP.!D13-[1]MEM.CÁLC.FP.!D15</f>
        <v>0</v>
      </c>
      <c r="G51" s="30"/>
      <c r="H51" s="57" t="s">
        <v>351</v>
      </c>
      <c r="I51" s="214"/>
      <c r="J51" s="153"/>
      <c r="K51" s="15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179" t="s">
        <v>359</v>
      </c>
      <c r="D52" s="178"/>
      <c r="E52" s="177"/>
      <c r="F52" s="31">
        <f>SUM([1]MEM.CÁLC.FP.!F12:F15)</f>
        <v>0</v>
      </c>
      <c r="G52" s="30"/>
      <c r="H52" s="57" t="s">
        <v>351</v>
      </c>
      <c r="I52" s="214"/>
      <c r="J52" s="153"/>
      <c r="K52" s="15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179" t="s">
        <v>357</v>
      </c>
      <c r="D53" s="178"/>
      <c r="E53" s="177"/>
      <c r="F53" s="31">
        <f>IF(G6="SIM","",SUM([1]MEM.CÁLC.FP.!G12:G15))</f>
        <v>0</v>
      </c>
      <c r="G53" s="30"/>
      <c r="H53" s="57" t="s">
        <v>351</v>
      </c>
      <c r="I53" s="154"/>
      <c r="J53" s="153"/>
      <c r="K53" s="15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179" t="s">
        <v>354</v>
      </c>
      <c r="D54" s="178"/>
      <c r="E54" s="177"/>
      <c r="F54" s="31">
        <f>SUM([1]MEM.CÁLC.FP.!H12:H15)</f>
        <v>0</v>
      </c>
      <c r="G54" s="30"/>
      <c r="H54" s="57" t="s">
        <v>351</v>
      </c>
      <c r="I54" s="214"/>
      <c r="J54" s="153"/>
      <c r="K54" s="15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59" t="s">
        <v>353</v>
      </c>
      <c r="D55" s="158"/>
      <c r="E55" s="157"/>
      <c r="F55" s="88">
        <f>F56</f>
        <v>0</v>
      </c>
      <c r="G55" s="87"/>
      <c r="H55" s="57"/>
      <c r="I55" s="214"/>
      <c r="J55" s="153"/>
      <c r="K55" s="15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79" t="s">
        <v>352</v>
      </c>
      <c r="D56" s="178"/>
      <c r="E56" s="177"/>
      <c r="F56" s="31">
        <f>[1]MEM.CÁLC.FP.!J17</f>
        <v>0</v>
      </c>
      <c r="G56" s="30"/>
      <c r="H56" s="57" t="s">
        <v>351</v>
      </c>
      <c r="I56" s="214"/>
      <c r="J56" s="153"/>
      <c r="K56" s="15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59" t="s">
        <v>348</v>
      </c>
      <c r="D57" s="158"/>
      <c r="E57" s="157"/>
      <c r="F57" s="88">
        <f>SUM(F58:G65)</f>
        <v>4055.25</v>
      </c>
      <c r="G57" s="87"/>
      <c r="H57" s="172"/>
      <c r="I57" s="152"/>
      <c r="J57" s="153"/>
      <c r="K57" s="15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179" t="s">
        <v>345</v>
      </c>
      <c r="D58" s="178"/>
      <c r="E58" s="177"/>
      <c r="F58" s="59"/>
      <c r="G58" s="58"/>
      <c r="H58" s="57" t="s">
        <v>289</v>
      </c>
      <c r="I58" s="152"/>
      <c r="J58" s="153"/>
      <c r="K58" s="15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179" t="s">
        <v>343</v>
      </c>
      <c r="D59" s="178"/>
      <c r="E59" s="177"/>
      <c r="F59" s="59">
        <v>2319.29</v>
      </c>
      <c r="G59" s="58"/>
      <c r="H59" s="57" t="s">
        <v>289</v>
      </c>
      <c r="I59" s="152"/>
      <c r="J59" s="153"/>
      <c r="K59" s="153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179" t="s">
        <v>341</v>
      </c>
      <c r="D60" s="178"/>
      <c r="E60" s="177"/>
      <c r="F60" s="59"/>
      <c r="G60" s="58"/>
      <c r="H60" s="57" t="s">
        <v>289</v>
      </c>
      <c r="I60" s="152"/>
      <c r="J60" s="153"/>
      <c r="K60" s="153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179" t="s">
        <v>338</v>
      </c>
      <c r="D61" s="178"/>
      <c r="E61" s="177"/>
      <c r="F61" s="59"/>
      <c r="G61" s="58"/>
      <c r="H61" s="57" t="s">
        <v>289</v>
      </c>
      <c r="I61" s="152"/>
      <c r="J61" s="153"/>
      <c r="K61" s="153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179" t="s">
        <v>335</v>
      </c>
      <c r="D62" s="178"/>
      <c r="E62" s="177"/>
      <c r="F62" s="59"/>
      <c r="G62" s="58"/>
      <c r="H62" s="57" t="s">
        <v>289</v>
      </c>
      <c r="I62" s="152"/>
      <c r="J62" s="153"/>
      <c r="K62" s="153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179" t="s">
        <v>332</v>
      </c>
      <c r="D63" s="178"/>
      <c r="E63" s="177"/>
      <c r="F63" s="59"/>
      <c r="G63" s="58"/>
      <c r="H63" s="57" t="s">
        <v>289</v>
      </c>
      <c r="I63" s="152"/>
      <c r="J63" s="153"/>
      <c r="K63" s="153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179" t="s">
        <v>330</v>
      </c>
      <c r="D64" s="178"/>
      <c r="E64" s="177"/>
      <c r="F64" s="59">
        <v>1735.96</v>
      </c>
      <c r="G64" s="58"/>
      <c r="H64" s="57" t="s">
        <v>289</v>
      </c>
      <c r="I64" s="152"/>
      <c r="J64" s="153"/>
      <c r="K64" s="153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179" t="s">
        <v>329</v>
      </c>
      <c r="D65" s="178"/>
      <c r="E65" s="177"/>
      <c r="F65" s="59"/>
      <c r="G65" s="58"/>
      <c r="H65" s="57" t="s">
        <v>289</v>
      </c>
      <c r="I65" s="152"/>
      <c r="J65" s="153"/>
      <c r="K65" s="15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59" t="s">
        <v>326</v>
      </c>
      <c r="D66" s="158"/>
      <c r="E66" s="157"/>
      <c r="F66" s="88">
        <f>SUM(F67:G71)+F72+F81+F82</f>
        <v>-5238.2</v>
      </c>
      <c r="G66" s="87"/>
      <c r="H66" s="172"/>
      <c r="I66" s="152"/>
      <c r="J66" s="153"/>
      <c r="K66" s="15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179" t="s">
        <v>323</v>
      </c>
      <c r="D67" s="178"/>
      <c r="E67" s="177"/>
      <c r="F67" s="59"/>
      <c r="G67" s="58"/>
      <c r="H67" s="57" t="s">
        <v>289</v>
      </c>
      <c r="I67" s="152"/>
      <c r="J67" s="153"/>
      <c r="K67" s="15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179" t="s">
        <v>320</v>
      </c>
      <c r="D68" s="178"/>
      <c r="E68" s="177"/>
      <c r="F68" s="59"/>
      <c r="G68" s="58"/>
      <c r="H68" s="57" t="s">
        <v>289</v>
      </c>
      <c r="I68" s="152"/>
      <c r="J68" s="153"/>
      <c r="K68" s="15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179" t="s">
        <v>318</v>
      </c>
      <c r="D69" s="178"/>
      <c r="E69" s="177"/>
      <c r="F69" s="59">
        <v>-89.88</v>
      </c>
      <c r="G69" s="58"/>
      <c r="H69" s="57" t="s">
        <v>289</v>
      </c>
      <c r="I69" s="152"/>
      <c r="J69" s="153"/>
      <c r="K69" s="15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179" t="s">
        <v>315</v>
      </c>
      <c r="D70" s="178"/>
      <c r="E70" s="177"/>
      <c r="F70" s="59"/>
      <c r="G70" s="58"/>
      <c r="H70" s="57" t="s">
        <v>289</v>
      </c>
      <c r="I70" s="154"/>
      <c r="J70" s="153"/>
      <c r="K70" s="15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179" t="s">
        <v>314</v>
      </c>
      <c r="D71" s="178"/>
      <c r="E71" s="177"/>
      <c r="F71" s="59"/>
      <c r="G71" s="58"/>
      <c r="H71" s="57" t="s">
        <v>289</v>
      </c>
      <c r="I71" s="152"/>
      <c r="J71" s="153"/>
      <c r="K71" s="15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59" t="s">
        <v>311</v>
      </c>
      <c r="D72" s="158"/>
      <c r="E72" s="157"/>
      <c r="F72" s="213">
        <f>F73+F74</f>
        <v>-5148.32</v>
      </c>
      <c r="G72" s="212"/>
      <c r="H72" s="172"/>
      <c r="I72" s="152"/>
      <c r="J72" s="153"/>
      <c r="K72" s="15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179" t="s">
        <v>310</v>
      </c>
      <c r="D73" s="178"/>
      <c r="E73" s="177"/>
      <c r="F73" s="59">
        <v>-5148.32</v>
      </c>
      <c r="G73" s="58"/>
      <c r="H73" s="57" t="s">
        <v>289</v>
      </c>
      <c r="I73" s="152"/>
      <c r="J73" s="153"/>
      <c r="K73" s="15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59" t="s">
        <v>308</v>
      </c>
      <c r="D74" s="158"/>
      <c r="E74" s="157"/>
      <c r="F74" s="213">
        <f>F75+F76+F79+F80</f>
        <v>0</v>
      </c>
      <c r="G74" s="212"/>
      <c r="H74" s="172"/>
      <c r="I74" s="152"/>
      <c r="J74" s="153"/>
      <c r="K74" s="15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179" t="s">
        <v>307</v>
      </c>
      <c r="D75" s="178"/>
      <c r="E75" s="177"/>
      <c r="F75" s="59"/>
      <c r="G75" s="58"/>
      <c r="H75" s="57" t="s">
        <v>289</v>
      </c>
      <c r="I75" s="152"/>
      <c r="J75" s="153"/>
      <c r="K75" s="15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59" t="s">
        <v>304</v>
      </c>
      <c r="D76" s="158"/>
      <c r="E76" s="157"/>
      <c r="F76" s="213">
        <f>SUM(F77:G78)</f>
        <v>0</v>
      </c>
      <c r="G76" s="212"/>
      <c r="H76" s="172"/>
      <c r="I76" s="152"/>
      <c r="J76" s="153"/>
      <c r="K76" s="15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179" t="s">
        <v>302</v>
      </c>
      <c r="D77" s="178"/>
      <c r="E77" s="177"/>
      <c r="F77" s="59"/>
      <c r="G77" s="58"/>
      <c r="H77" s="57" t="s">
        <v>289</v>
      </c>
      <c r="I77" s="152"/>
      <c r="J77" s="153"/>
      <c r="K77" s="15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179" t="s">
        <v>299</v>
      </c>
      <c r="D78" s="178"/>
      <c r="E78" s="177"/>
      <c r="F78" s="59"/>
      <c r="G78" s="58"/>
      <c r="H78" s="57" t="s">
        <v>289</v>
      </c>
      <c r="I78" s="152"/>
      <c r="J78" s="153"/>
      <c r="K78" s="15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179" t="s">
        <v>297</v>
      </c>
      <c r="D79" s="178"/>
      <c r="E79" s="177"/>
      <c r="F79" s="59"/>
      <c r="G79" s="58"/>
      <c r="H79" s="57" t="s">
        <v>289</v>
      </c>
      <c r="I79" s="152"/>
      <c r="J79" s="153"/>
      <c r="K79" s="15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179" t="s">
        <v>294</v>
      </c>
      <c r="D80" s="178"/>
      <c r="E80" s="177"/>
      <c r="F80" s="59"/>
      <c r="G80" s="58"/>
      <c r="H80" s="57" t="s">
        <v>289</v>
      </c>
      <c r="I80" s="152"/>
      <c r="J80" s="153"/>
      <c r="K80" s="15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179" t="s">
        <v>291</v>
      </c>
      <c r="D81" s="178"/>
      <c r="E81" s="177"/>
      <c r="F81" s="59"/>
      <c r="G81" s="58"/>
      <c r="H81" s="57" t="s">
        <v>289</v>
      </c>
      <c r="I81" s="211"/>
      <c r="J81" s="210"/>
      <c r="K81" s="21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179" t="s">
        <v>290</v>
      </c>
      <c r="D82" s="178"/>
      <c r="E82" s="177"/>
      <c r="F82" s="59"/>
      <c r="G82" s="58"/>
      <c r="H82" s="57" t="s">
        <v>289</v>
      </c>
      <c r="I82" s="152"/>
      <c r="J82" s="153"/>
      <c r="K82" s="15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0" t="s">
        <v>288</v>
      </c>
      <c r="B83" s="3" t="s">
        <v>287</v>
      </c>
      <c r="C83" s="159" t="s">
        <v>286</v>
      </c>
      <c r="D83" s="158"/>
      <c r="E83" s="157"/>
      <c r="F83" s="88">
        <f>F84+F85+F88</f>
        <v>0</v>
      </c>
      <c r="G83" s="87"/>
      <c r="H83" s="173"/>
      <c r="I83" s="152"/>
      <c r="J83" s="153"/>
      <c r="K83" s="15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179" t="s">
        <v>285</v>
      </c>
      <c r="D84" s="178"/>
      <c r="E84" s="177"/>
      <c r="F84" s="31">
        <f>SUMIF('[1]TCE - ANEXO IV - Preencher'!$D:$D,'CONTÁBIL- FINANCEIRA '!A83,'[1]TCE - ANEXO IV - Preencher'!$N:$N)</f>
        <v>0</v>
      </c>
      <c r="G84" s="30"/>
      <c r="H84" s="57" t="s">
        <v>108</v>
      </c>
      <c r="I84" s="152"/>
      <c r="J84" s="153"/>
      <c r="K84" s="15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0" t="s">
        <v>284</v>
      </c>
      <c r="B85" s="3" t="s">
        <v>164</v>
      </c>
      <c r="C85" s="159" t="s">
        <v>283</v>
      </c>
      <c r="D85" s="158"/>
      <c r="E85" s="157"/>
      <c r="F85" s="88">
        <f>F86+F87</f>
        <v>0</v>
      </c>
      <c r="G85" s="87"/>
      <c r="H85" s="172"/>
      <c r="I85" s="152"/>
      <c r="J85" s="153"/>
      <c r="K85" s="15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0" t="s">
        <v>282</v>
      </c>
      <c r="B86" s="3" t="s">
        <v>164</v>
      </c>
      <c r="C86" s="179" t="s">
        <v>281</v>
      </c>
      <c r="D86" s="178"/>
      <c r="E86" s="177"/>
      <c r="F86" s="31">
        <f>SUMIF('[1]TCE - ANEXO IV - Preencher'!$D:$D,'CONTÁBIL- FINANCEIRA '!A85,'[1]TCE - ANEXO IV - Preencher'!$N:$N)</f>
        <v>0</v>
      </c>
      <c r="G86" s="30"/>
      <c r="H86" s="57" t="s">
        <v>108</v>
      </c>
      <c r="I86" s="152"/>
      <c r="J86" s="153"/>
      <c r="K86" s="15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179" t="s">
        <v>280</v>
      </c>
      <c r="D87" s="178"/>
      <c r="E87" s="177"/>
      <c r="F87" s="31">
        <f>SUMIF('[1]TCE - ANEXO IV - Preencher'!$D:$D,'CONTÁBIL- FINANCEIRA '!A86,'[1]TCE - ANEXO IV - Preencher'!$N:$N)</f>
        <v>0</v>
      </c>
      <c r="G87" s="30"/>
      <c r="H87" s="57" t="s">
        <v>108</v>
      </c>
      <c r="I87" s="152"/>
      <c r="J87" s="153"/>
      <c r="K87" s="15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0" t="s">
        <v>279</v>
      </c>
      <c r="B88" s="3" t="s">
        <v>276</v>
      </c>
      <c r="C88" s="159" t="s">
        <v>278</v>
      </c>
      <c r="D88" s="158"/>
      <c r="E88" s="157"/>
      <c r="F88" s="88">
        <f>F89+F90</f>
        <v>0</v>
      </c>
      <c r="G88" s="87"/>
      <c r="H88" s="172"/>
      <c r="I88" s="152"/>
      <c r="J88" s="153"/>
      <c r="K88" s="15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0" t="s">
        <v>277</v>
      </c>
      <c r="B89" s="3" t="s">
        <v>276</v>
      </c>
      <c r="C89" s="179" t="s">
        <v>275</v>
      </c>
      <c r="D89" s="178"/>
      <c r="E89" s="177"/>
      <c r="F89" s="31">
        <f>SUMIF('[1]TCE - ANEXO IV - Preencher'!$D:$D,'CONTÁBIL- FINANCEIRA '!A88,'[1]TCE - ANEXO IV - Preencher'!$N:$N)</f>
        <v>0</v>
      </c>
      <c r="G89" s="30"/>
      <c r="H89" s="57" t="s">
        <v>108</v>
      </c>
      <c r="I89" s="152"/>
      <c r="J89" s="153"/>
      <c r="K89" s="15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179" t="s">
        <v>274</v>
      </c>
      <c r="D90" s="178"/>
      <c r="E90" s="177"/>
      <c r="F90" s="31">
        <f>SUMIF('[1]TCE - ANEXO IV - Preencher'!$D:$D,'CONTÁBIL- FINANCEIRA '!A89,'[1]TCE - ANEXO IV - Preencher'!$N:$N)</f>
        <v>0</v>
      </c>
      <c r="G90" s="30"/>
      <c r="H90" s="57" t="s">
        <v>108</v>
      </c>
      <c r="I90" s="152"/>
      <c r="J90" s="153"/>
      <c r="K90" s="15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09"/>
      <c r="D91" s="208"/>
      <c r="E91" s="207"/>
      <c r="F91" s="206"/>
      <c r="G91" s="108"/>
      <c r="H91" s="164"/>
      <c r="I91" s="152"/>
      <c r="J91" s="153"/>
      <c r="K91" s="15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5"/>
      <c r="I92" s="152"/>
      <c r="J92" s="153"/>
      <c r="K92" s="15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4"/>
      <c r="D93" s="203" t="s">
        <v>2</v>
      </c>
      <c r="E93" s="11" t="s">
        <v>1</v>
      </c>
      <c r="F93" s="202" t="s">
        <v>0</v>
      </c>
      <c r="G93" s="105"/>
      <c r="H93" s="172"/>
      <c r="I93" s="152"/>
      <c r="J93" s="153"/>
      <c r="K93" s="15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1"/>
      <c r="D94" s="200" t="str">
        <f>D1</f>
        <v>DIRETORIA EXECUTIVA DE REGULAÇÃO MÉDIA E ALTA COMPLEXIDADE</v>
      </c>
      <c r="E94" s="108"/>
      <c r="F94" s="199" t="str">
        <f>F1</f>
        <v>PCF - Maio/2022 - V1</v>
      </c>
      <c r="G94" s="198"/>
      <c r="H94" s="172"/>
      <c r="I94" s="152"/>
      <c r="J94" s="153"/>
      <c r="K94" s="15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5"/>
      <c r="D95" s="194" t="str">
        <f>D2</f>
        <v>DIRETORIA EXECUTIVA DE PLANEJAMENTO ORÇAMENTO E GESTÃO DA INFORMAÇÃO</v>
      </c>
      <c r="E95" s="197"/>
      <c r="F95" s="196" t="str">
        <f>F2</f>
        <v>MÊS/ANO COMPETÊNCIA</v>
      </c>
      <c r="G95" s="196" t="str">
        <f>G2</f>
        <v>ANO CONTRATO</v>
      </c>
      <c r="H95" s="172" t="s">
        <v>273</v>
      </c>
      <c r="I95" s="152"/>
      <c r="J95" s="153"/>
      <c r="K95" s="15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5"/>
      <c r="D96" s="194" t="str">
        <f>D3</f>
        <v>SECRETARIA  DE ADMINISTRAÇÃO E FINANÇAS</v>
      </c>
      <c r="E96" s="197"/>
      <c r="F96" s="196"/>
      <c r="G96" s="196"/>
      <c r="H96" s="172"/>
      <c r="I96" s="152"/>
      <c r="J96" s="153"/>
      <c r="K96" s="15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5"/>
      <c r="D97" s="194" t="str">
        <f>D4</f>
        <v>DEMONSTRATIVO DE CONTRATOS SERVIÇOS TERCEIRIZADOS</v>
      </c>
      <c r="E97" s="81"/>
      <c r="F97" s="190">
        <f>IF($F$4="","",$F$4)</f>
        <v>44682</v>
      </c>
      <c r="G97" s="189">
        <f>IF(G4=0,"",G4)</f>
        <v>1</v>
      </c>
      <c r="H97" s="172"/>
      <c r="I97" s="152"/>
      <c r="J97" s="153"/>
      <c r="K97" s="15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3"/>
      <c r="D98" s="192" t="str">
        <f>D5</f>
        <v>DEMONSTRATIVO DE RESULTADO CONTÁBIL - FINANCEIRO MENSAL</v>
      </c>
      <c r="E98" s="191"/>
      <c r="F98" s="190"/>
      <c r="G98" s="189"/>
      <c r="H98" s="172"/>
      <c r="I98" s="152"/>
      <c r="J98" s="153"/>
      <c r="K98" s="15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38" t="s">
        <v>92</v>
      </c>
      <c r="D99" s="188"/>
      <c r="E99" s="136" t="s">
        <v>91</v>
      </c>
      <c r="F99" s="187"/>
      <c r="G99" s="186"/>
      <c r="H99" s="172"/>
      <c r="I99" s="152"/>
      <c r="J99" s="153"/>
      <c r="K99" s="15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5" t="str">
        <f>IF(C7=0,"",C7)</f>
        <v>HECPI - COVID</v>
      </c>
      <c r="D100" s="184"/>
      <c r="E100" s="183" t="str">
        <f>IF(E7=0,"",E7)</f>
        <v>ROBERTA MONTEIRO</v>
      </c>
      <c r="F100" s="99"/>
      <c r="G100" s="98"/>
      <c r="H100" s="172"/>
      <c r="I100" s="152"/>
      <c r="J100" s="153"/>
      <c r="K100" s="15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59" t="s">
        <v>272</v>
      </c>
      <c r="D101" s="158"/>
      <c r="E101" s="157"/>
      <c r="F101" s="26" t="s">
        <v>8</v>
      </c>
      <c r="G101" s="25"/>
      <c r="H101" s="172"/>
      <c r="I101" s="152"/>
      <c r="J101" s="153"/>
      <c r="K101" s="15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59" t="s">
        <v>271</v>
      </c>
      <c r="D102" s="158"/>
      <c r="E102" s="157"/>
      <c r="F102" s="26">
        <f>F103+F106+F107+F108+F116+F114+F115</f>
        <v>0</v>
      </c>
      <c r="G102" s="25"/>
      <c r="H102" s="172"/>
      <c r="I102" s="152"/>
      <c r="J102" s="153"/>
      <c r="K102" s="15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0" t="s">
        <v>270</v>
      </c>
      <c r="B103" s="3" t="s">
        <v>269</v>
      </c>
      <c r="C103" s="159" t="s">
        <v>268</v>
      </c>
      <c r="D103" s="158"/>
      <c r="E103" s="157"/>
      <c r="F103" s="26">
        <f>SUM(F104:G105)</f>
        <v>0</v>
      </c>
      <c r="G103" s="25"/>
      <c r="H103" s="172"/>
      <c r="I103" s="152"/>
      <c r="J103" s="153"/>
      <c r="K103" s="15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0" t="s">
        <v>267</v>
      </c>
      <c r="B104" s="3" t="s">
        <v>266</v>
      </c>
      <c r="C104" s="179" t="s">
        <v>265</v>
      </c>
      <c r="D104" s="178"/>
      <c r="E104" s="177"/>
      <c r="F104" s="31">
        <f>SUMIF('[1]TCE - ANEXO IV - Preencher'!$D:$D,'CONTÁBIL- FINANCEIRA '!A103,'[1]TCE - ANEXO IV - Preencher'!$N:$N)</f>
        <v>0</v>
      </c>
      <c r="G104" s="30"/>
      <c r="H104" s="57" t="s">
        <v>108</v>
      </c>
      <c r="I104" s="152"/>
      <c r="J104" s="153"/>
      <c r="K104" s="15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0" t="s">
        <v>264</v>
      </c>
      <c r="B105" s="3" t="s">
        <v>263</v>
      </c>
      <c r="C105" s="179" t="s">
        <v>262</v>
      </c>
      <c r="D105" s="178"/>
      <c r="E105" s="177"/>
      <c r="F105" s="31">
        <f>SUMIF('[1]TCE - ANEXO IV - Preencher'!$D:$D,'CONTÁBIL- FINANCEIRA '!A104,'[1]TCE - ANEXO IV - Preencher'!$N:$N)</f>
        <v>0</v>
      </c>
      <c r="G105" s="30"/>
      <c r="H105" s="57" t="s">
        <v>108</v>
      </c>
      <c r="I105" s="152"/>
      <c r="J105" s="153"/>
      <c r="K105" s="15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0" t="s">
        <v>261</v>
      </c>
      <c r="B106" s="3" t="s">
        <v>260</v>
      </c>
      <c r="C106" s="179" t="s">
        <v>259</v>
      </c>
      <c r="D106" s="178"/>
      <c r="E106" s="177"/>
      <c r="F106" s="31">
        <f>SUMIF('[1]TCE - ANEXO IV - Preencher'!$D:$D,'CONTÁBIL- FINANCEIRA '!A105,'[1]TCE - ANEXO IV - Preencher'!$N:$N)</f>
        <v>0</v>
      </c>
      <c r="G106" s="30"/>
      <c r="H106" s="57" t="s">
        <v>108</v>
      </c>
      <c r="I106" s="152"/>
      <c r="J106" s="153"/>
      <c r="K106" s="15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79" t="s">
        <v>258</v>
      </c>
      <c r="D107" s="178"/>
      <c r="E107" s="177"/>
      <c r="F107" s="31">
        <f>SUMIF('[1]TCE - ANEXO IV - Preencher'!$D:$D,'CONTÁBIL- FINANCEIRA '!A106,'[1]TCE - ANEXO IV - Preencher'!$N:$N)</f>
        <v>0</v>
      </c>
      <c r="G107" s="30"/>
      <c r="H107" s="57" t="s">
        <v>108</v>
      </c>
      <c r="I107" s="152"/>
      <c r="J107" s="153"/>
      <c r="K107" s="15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0" t="s">
        <v>257</v>
      </c>
      <c r="B108" s="3" t="s">
        <v>256</v>
      </c>
      <c r="C108" s="159" t="s">
        <v>255</v>
      </c>
      <c r="D108" s="158"/>
      <c r="E108" s="157"/>
      <c r="F108" s="26">
        <f>F109+F110+F111+F112+F113</f>
        <v>0</v>
      </c>
      <c r="G108" s="25"/>
      <c r="H108" s="172"/>
      <c r="I108" s="152"/>
      <c r="J108" s="153"/>
      <c r="K108" s="15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0" t="s">
        <v>254</v>
      </c>
      <c r="B109" s="3" t="s">
        <v>253</v>
      </c>
      <c r="C109" s="179" t="s">
        <v>252</v>
      </c>
      <c r="D109" s="178"/>
      <c r="E109" s="177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2"/>
      <c r="J109" s="153"/>
      <c r="K109" s="15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0" t="s">
        <v>251</v>
      </c>
      <c r="B110" s="3" t="s">
        <v>250</v>
      </c>
      <c r="C110" s="179" t="s">
        <v>249</v>
      </c>
      <c r="D110" s="178"/>
      <c r="E110" s="177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2"/>
      <c r="J110" s="153"/>
      <c r="K110" s="15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0" t="s">
        <v>248</v>
      </c>
      <c r="B111" s="3" t="s">
        <v>247</v>
      </c>
      <c r="C111" s="179" t="s">
        <v>246</v>
      </c>
      <c r="D111" s="178"/>
      <c r="E111" s="177"/>
      <c r="F111" s="31">
        <f>SUMIF('[1]TCE - ANEXO IV - Preencher'!$D:$D,'CONTÁBIL- FINANCEIRA '!A110,'[1]TCE - ANEXO IV - Preencher'!$N:$N)</f>
        <v>0</v>
      </c>
      <c r="G111" s="30"/>
      <c r="H111" s="57" t="s">
        <v>108</v>
      </c>
      <c r="I111" s="152"/>
      <c r="J111" s="153"/>
      <c r="K111" s="15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0" t="s">
        <v>245</v>
      </c>
      <c r="B112" s="3" t="s">
        <v>219</v>
      </c>
      <c r="C112" s="179" t="s">
        <v>244</v>
      </c>
      <c r="D112" s="178"/>
      <c r="E112" s="177"/>
      <c r="F112" s="31">
        <f>SUMIF('[1]TCE - ANEXO IV - Preencher'!$D:$D,'CONTÁBIL- FINANCEIRA '!A111,'[1]TCE - ANEXO IV - Preencher'!$N:$N)</f>
        <v>0</v>
      </c>
      <c r="G112" s="30"/>
      <c r="H112" s="57" t="s">
        <v>108</v>
      </c>
      <c r="I112" s="152"/>
      <c r="J112" s="153"/>
      <c r="K112" s="15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0" t="s">
        <v>243</v>
      </c>
      <c r="B113" s="3" t="s">
        <v>242</v>
      </c>
      <c r="C113" s="179" t="s">
        <v>241</v>
      </c>
      <c r="D113" s="178"/>
      <c r="E113" s="177"/>
      <c r="F113" s="31">
        <f>SUMIF('[1]TCE - ANEXO IV - Preencher'!$D:$D,'CONTÁBIL- FINANCEIRA '!A112,'[1]TCE - ANEXO IV - Preencher'!$N:$N)</f>
        <v>0</v>
      </c>
      <c r="G113" s="30"/>
      <c r="H113" s="57" t="s">
        <v>108</v>
      </c>
      <c r="I113" s="152"/>
      <c r="J113" s="153"/>
      <c r="K113" s="15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0" t="s">
        <v>240</v>
      </c>
      <c r="B114" s="3" t="s">
        <v>239</v>
      </c>
      <c r="C114" s="179" t="s">
        <v>238</v>
      </c>
      <c r="D114" s="178"/>
      <c r="E114" s="177"/>
      <c r="F114" s="31">
        <f>SUMIF('[1]TCE - ANEXO IV - Preencher'!$D:$D,'CONTÁBIL- FINANCEIRA '!A113,'[1]TCE - ANEXO IV - Preencher'!$N:$N)</f>
        <v>0</v>
      </c>
      <c r="G114" s="30"/>
      <c r="H114" s="57" t="s">
        <v>108</v>
      </c>
      <c r="I114" s="152"/>
      <c r="J114" s="153"/>
      <c r="K114" s="15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79" t="s">
        <v>237</v>
      </c>
      <c r="D115" s="178"/>
      <c r="E115" s="177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2"/>
      <c r="J115" s="153"/>
      <c r="K115" s="15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59" t="s">
        <v>235</v>
      </c>
      <c r="D116" s="158"/>
      <c r="E116" s="157"/>
      <c r="F116" s="26">
        <f>F117+F118</f>
        <v>0</v>
      </c>
      <c r="G116" s="25"/>
      <c r="H116" s="172"/>
      <c r="I116" s="152"/>
      <c r="J116" s="153"/>
      <c r="K116" s="15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0" t="s">
        <v>234</v>
      </c>
      <c r="B117" s="3" t="s">
        <v>164</v>
      </c>
      <c r="C117" s="179" t="s">
        <v>233</v>
      </c>
      <c r="D117" s="178"/>
      <c r="E117" s="177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2"/>
      <c r="J117" s="153"/>
      <c r="K117" s="15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79" t="s">
        <v>232</v>
      </c>
      <c r="D118" s="178"/>
      <c r="E118" s="177"/>
      <c r="F118" s="31">
        <f>SUMIF('[1]TCE - ANEXO IV - Preencher'!$D:$D,'CONTÁBIL- FINANCEIRA '!A117,'[1]TCE - ANEXO IV - Preencher'!$N:$N)</f>
        <v>0</v>
      </c>
      <c r="G118" s="30"/>
      <c r="H118" s="57" t="s">
        <v>108</v>
      </c>
      <c r="I118" s="152"/>
      <c r="J118" s="153"/>
      <c r="K118" s="15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59" t="s">
        <v>231</v>
      </c>
      <c r="D119" s="158"/>
      <c r="E119" s="157"/>
      <c r="F119" s="26">
        <f>F120+F135+F139</f>
        <v>0</v>
      </c>
      <c r="G119" s="25"/>
      <c r="H119" s="173"/>
      <c r="I119" s="152"/>
      <c r="J119" s="153"/>
      <c r="K119" s="15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59" t="s">
        <v>230</v>
      </c>
      <c r="D120" s="158"/>
      <c r="E120" s="157"/>
      <c r="F120" s="26">
        <f>F121+F128+F132</f>
        <v>0</v>
      </c>
      <c r="G120" s="25"/>
      <c r="H120" s="172"/>
      <c r="I120" s="152"/>
      <c r="J120" s="153"/>
      <c r="K120" s="15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0" t="s">
        <v>229</v>
      </c>
      <c r="B121" s="3" t="s">
        <v>196</v>
      </c>
      <c r="C121" s="159" t="s">
        <v>228</v>
      </c>
      <c r="D121" s="158"/>
      <c r="E121" s="157"/>
      <c r="F121" s="26">
        <f>SUM(F122:G127)</f>
        <v>0</v>
      </c>
      <c r="G121" s="25"/>
      <c r="H121" s="172"/>
      <c r="I121" s="152"/>
      <c r="J121" s="153"/>
      <c r="K121" s="15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0" t="s">
        <v>227</v>
      </c>
      <c r="B122" s="3" t="s">
        <v>173</v>
      </c>
      <c r="C122" s="179" t="s">
        <v>226</v>
      </c>
      <c r="D122" s="178"/>
      <c r="E122" s="177"/>
      <c r="F122" s="31">
        <f>SUMIF('[1]TCE - ANEXO IV - Preencher'!$D:$D,'CONTÁBIL- FINANCEIRA '!A121,'[1]TCE - ANEXO IV - Preencher'!$N:$N)</f>
        <v>0</v>
      </c>
      <c r="G122" s="30"/>
      <c r="H122" s="57" t="s">
        <v>108</v>
      </c>
      <c r="I122" s="152"/>
      <c r="J122" s="153"/>
      <c r="K122" s="15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0" t="s">
        <v>225</v>
      </c>
      <c r="B123" s="3" t="s">
        <v>196</v>
      </c>
      <c r="C123" s="179" t="s">
        <v>224</v>
      </c>
      <c r="D123" s="178"/>
      <c r="E123" s="177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2"/>
      <c r="J123" s="153"/>
      <c r="K123" s="15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0" t="s">
        <v>223</v>
      </c>
      <c r="B124" s="3" t="s">
        <v>222</v>
      </c>
      <c r="C124" s="179" t="s">
        <v>221</v>
      </c>
      <c r="D124" s="178"/>
      <c r="E124" s="177"/>
      <c r="F124" s="31">
        <f>SUMIF('[1]TCE - ANEXO IV - Preencher'!$D:$D,'CONTÁBIL- FINANCEIRA '!A123,'[1]TCE - ANEXO IV - Preencher'!$N:$N)</f>
        <v>0</v>
      </c>
      <c r="G124" s="30"/>
      <c r="H124" s="57" t="s">
        <v>108</v>
      </c>
      <c r="I124" s="152"/>
      <c r="J124" s="153"/>
      <c r="K124" s="15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0" t="s">
        <v>220</v>
      </c>
      <c r="B125" s="3" t="s">
        <v>219</v>
      </c>
      <c r="C125" s="179" t="s">
        <v>218</v>
      </c>
      <c r="D125" s="178"/>
      <c r="E125" s="177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2"/>
      <c r="J125" s="153"/>
      <c r="K125" s="15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0" t="s">
        <v>217</v>
      </c>
      <c r="B126" s="3" t="s">
        <v>164</v>
      </c>
      <c r="C126" s="179" t="s">
        <v>216</v>
      </c>
      <c r="D126" s="178"/>
      <c r="E126" s="177"/>
      <c r="F126" s="31">
        <f>SUMIF('[1]TCE - ANEXO IV - Preencher'!$D:$D,'CONTÁBIL- FINANCEIRA '!A125,'[1]TCE - ANEXO IV - Preencher'!$N:$N)</f>
        <v>0</v>
      </c>
      <c r="G126" s="30"/>
      <c r="H126" s="57" t="s">
        <v>108</v>
      </c>
      <c r="I126" s="152"/>
      <c r="J126" s="153"/>
      <c r="K126" s="15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79" t="s">
        <v>215</v>
      </c>
      <c r="D127" s="178"/>
      <c r="E127" s="177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2"/>
      <c r="J127" s="153"/>
      <c r="K127" s="15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0" t="s">
        <v>214</v>
      </c>
      <c r="B128" s="3" t="s">
        <v>199</v>
      </c>
      <c r="C128" s="159" t="s">
        <v>213</v>
      </c>
      <c r="D128" s="158"/>
      <c r="E128" s="157"/>
      <c r="F128" s="26">
        <f>SUM(F129:G131)</f>
        <v>0</v>
      </c>
      <c r="G128" s="25"/>
      <c r="H128" s="172"/>
      <c r="I128" s="152"/>
      <c r="J128" s="153"/>
      <c r="K128" s="15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79" t="s">
        <v>211</v>
      </c>
      <c r="D129" s="178"/>
      <c r="E129" s="177"/>
      <c r="F129" s="31">
        <f>IF('[1]RPA - Preencher'!K2='[1]TCE - ANEXO IV - Preencher'!Q58,'[1]RPA - Preencher'!K2,0)</f>
        <v>0</v>
      </c>
      <c r="G129" s="30"/>
      <c r="H129" s="57" t="s">
        <v>151</v>
      </c>
      <c r="I129" s="152"/>
      <c r="J129" s="153"/>
      <c r="K129" s="15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79" t="s">
        <v>209</v>
      </c>
      <c r="D130" s="178"/>
      <c r="E130" s="177"/>
      <c r="F130" s="31">
        <f>IF('[1]RPA - Preencher'!K3='[1]TCE - ANEXO IV - Preencher'!Q59,'[1]RPA - Preencher'!K3,0)</f>
        <v>0</v>
      </c>
      <c r="G130" s="30"/>
      <c r="H130" s="57" t="s">
        <v>151</v>
      </c>
      <c r="I130" s="152"/>
      <c r="J130" s="153"/>
      <c r="K130" s="15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79" t="s">
        <v>208</v>
      </c>
      <c r="D131" s="178"/>
      <c r="E131" s="177"/>
      <c r="F131" s="31">
        <f>IF('[1]RPA - Preencher'!K4='[1]TCE - ANEXO IV - Preencher'!Q60,'[1]RPA - Preencher'!K4,0)</f>
        <v>0</v>
      </c>
      <c r="G131" s="30"/>
      <c r="H131" s="57" t="s">
        <v>151</v>
      </c>
      <c r="I131" s="152"/>
      <c r="J131" s="153"/>
      <c r="K131" s="15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0" t="s">
        <v>207</v>
      </c>
      <c r="B132" s="3" t="s">
        <v>196</v>
      </c>
      <c r="C132" s="159" t="s">
        <v>206</v>
      </c>
      <c r="D132" s="158"/>
      <c r="E132" s="157"/>
      <c r="F132" s="26">
        <f>F133+F134</f>
        <v>0</v>
      </c>
      <c r="G132" s="25"/>
      <c r="H132" s="172"/>
      <c r="I132" s="152"/>
      <c r="J132" s="153"/>
      <c r="K132" s="15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0" t="s">
        <v>205</v>
      </c>
      <c r="B133" s="3" t="s">
        <v>196</v>
      </c>
      <c r="C133" s="179" t="s">
        <v>204</v>
      </c>
      <c r="D133" s="178"/>
      <c r="E133" s="177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2"/>
      <c r="J133" s="153"/>
      <c r="K133" s="15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79" t="s">
        <v>203</v>
      </c>
      <c r="D134" s="178"/>
      <c r="E134" s="177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2"/>
      <c r="J134" s="153"/>
      <c r="K134" s="15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0" t="s">
        <v>202</v>
      </c>
      <c r="B135" s="3" t="s">
        <v>196</v>
      </c>
      <c r="C135" s="159" t="s">
        <v>201</v>
      </c>
      <c r="D135" s="158"/>
      <c r="E135" s="157"/>
      <c r="F135" s="26">
        <f>SUM(F136:F138)</f>
        <v>0</v>
      </c>
      <c r="G135" s="25"/>
      <c r="H135" s="172"/>
      <c r="I135" s="152"/>
      <c r="J135" s="153"/>
      <c r="K135" s="15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79" t="s">
        <v>198</v>
      </c>
      <c r="D136" s="178"/>
      <c r="E136" s="177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2"/>
      <c r="J136" s="153"/>
      <c r="K136" s="15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0" t="s">
        <v>197</v>
      </c>
      <c r="B137" s="3" t="s">
        <v>196</v>
      </c>
      <c r="C137" s="179" t="s">
        <v>195</v>
      </c>
      <c r="D137" s="178"/>
      <c r="E137" s="177"/>
      <c r="F137" s="31">
        <f>'[1]RPA - Preencher'!K5</f>
        <v>0</v>
      </c>
      <c r="G137" s="30"/>
      <c r="H137" s="57" t="s">
        <v>151</v>
      </c>
      <c r="I137" s="152"/>
      <c r="J137" s="153"/>
      <c r="K137" s="15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79" t="s">
        <v>194</v>
      </c>
      <c r="D138" s="178"/>
      <c r="E138" s="177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2"/>
      <c r="J138" s="153"/>
      <c r="K138" s="15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59" t="s">
        <v>193</v>
      </c>
      <c r="D139" s="158"/>
      <c r="E139" s="157"/>
      <c r="F139" s="26">
        <f>F140+F153</f>
        <v>0</v>
      </c>
      <c r="G139" s="25"/>
      <c r="H139" s="181"/>
      <c r="I139" s="152"/>
      <c r="J139" s="153"/>
      <c r="K139" s="15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59" t="s">
        <v>192</v>
      </c>
      <c r="D140" s="158"/>
      <c r="E140" s="157"/>
      <c r="F140" s="26">
        <f>F141+SUM(F145:F152)</f>
        <v>0</v>
      </c>
      <c r="G140" s="25"/>
      <c r="H140" s="182"/>
      <c r="I140" s="152"/>
      <c r="J140" s="153"/>
      <c r="K140" s="15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0" t="s">
        <v>191</v>
      </c>
      <c r="B141" s="3" t="s">
        <v>186</v>
      </c>
      <c r="C141" s="159" t="s">
        <v>190</v>
      </c>
      <c r="D141" s="158"/>
      <c r="E141" s="157"/>
      <c r="F141" s="26">
        <f>F142+F143+F144</f>
        <v>0</v>
      </c>
      <c r="G141" s="25"/>
      <c r="H141" s="181"/>
      <c r="I141" s="152"/>
      <c r="J141" s="153"/>
      <c r="K141" s="15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0" t="s">
        <v>189</v>
      </c>
      <c r="B142" s="3" t="s">
        <v>186</v>
      </c>
      <c r="C142" s="179" t="s">
        <v>188</v>
      </c>
      <c r="D142" s="178"/>
      <c r="E142" s="177"/>
      <c r="F142" s="31">
        <f>SUMIF('[1]TCE - ANEXO IV - Preencher'!$D:$D,'CONTÁBIL- FINANCEIRA '!A141,'[1]TCE - ANEXO IV - Preencher'!$N:$N)</f>
        <v>0</v>
      </c>
      <c r="G142" s="30"/>
      <c r="H142" s="57" t="s">
        <v>108</v>
      </c>
      <c r="I142" s="152"/>
      <c r="J142" s="153"/>
      <c r="K142" s="15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0" t="s">
        <v>187</v>
      </c>
      <c r="B143" s="3" t="s">
        <v>186</v>
      </c>
      <c r="C143" s="179" t="s">
        <v>185</v>
      </c>
      <c r="D143" s="178"/>
      <c r="E143" s="177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2"/>
      <c r="J143" s="153"/>
      <c r="K143" s="15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0" t="s">
        <v>184</v>
      </c>
      <c r="B144" s="3" t="s">
        <v>170</v>
      </c>
      <c r="C144" s="179" t="s">
        <v>183</v>
      </c>
      <c r="D144" s="178"/>
      <c r="E144" s="177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2"/>
      <c r="J144" s="153"/>
      <c r="K144" s="15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0" t="s">
        <v>182</v>
      </c>
      <c r="B145" s="3" t="s">
        <v>181</v>
      </c>
      <c r="C145" s="179" t="s">
        <v>180</v>
      </c>
      <c r="D145" s="178"/>
      <c r="E145" s="177"/>
      <c r="F145" s="31">
        <f>SUMIF('[1]TCE - ANEXO IV - Preencher'!$D:$D,'CONTÁBIL- FINANCEIRA '!A144,'[1]TCE - ANEXO IV - Preencher'!$N:$N)</f>
        <v>0</v>
      </c>
      <c r="G145" s="30"/>
      <c r="H145" s="57" t="s">
        <v>108</v>
      </c>
      <c r="I145" s="152"/>
      <c r="J145" s="153"/>
      <c r="K145" s="15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0" t="s">
        <v>179</v>
      </c>
      <c r="B146" s="3" t="s">
        <v>178</v>
      </c>
      <c r="C146" s="179" t="s">
        <v>177</v>
      </c>
      <c r="D146" s="178"/>
      <c r="E146" s="177"/>
      <c r="F146" s="31">
        <f>SUMIF('[1]TCE - ANEXO IV - Preencher'!$D:$D,'CONTÁBIL- FINANCEIRA '!A145,'[1]TCE - ANEXO IV - Preencher'!$N:$N)</f>
        <v>0</v>
      </c>
      <c r="G146" s="30"/>
      <c r="H146" s="57" t="s">
        <v>108</v>
      </c>
      <c r="I146" s="152"/>
      <c r="J146" s="153"/>
      <c r="K146" s="15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0" t="s">
        <v>176</v>
      </c>
      <c r="B147" s="3" t="s">
        <v>164</v>
      </c>
      <c r="C147" s="179" t="s">
        <v>175</v>
      </c>
      <c r="D147" s="178"/>
      <c r="E147" s="177"/>
      <c r="F147" s="31">
        <f>SUMIF('[1]TCE - ANEXO IV - Preencher'!$D:$D,'CONTÁBIL- FINANCEIRA '!A146,'[1]TCE - ANEXO IV - Preencher'!$N:$N)</f>
        <v>0</v>
      </c>
      <c r="G147" s="30"/>
      <c r="H147" s="57" t="s">
        <v>108</v>
      </c>
      <c r="I147" s="152"/>
      <c r="J147" s="153"/>
      <c r="K147" s="15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0" t="s">
        <v>174</v>
      </c>
      <c r="B148" s="3" t="s">
        <v>173</v>
      </c>
      <c r="C148" s="179" t="s">
        <v>172</v>
      </c>
      <c r="D148" s="178"/>
      <c r="E148" s="177"/>
      <c r="F148" s="31">
        <f>SUMIF('[1]TCE - ANEXO IV - Preencher'!$D:$D,'CONTÁBIL- FINANCEIRA '!A147,'[1]TCE - ANEXO IV - Preencher'!$N:$N)</f>
        <v>0</v>
      </c>
      <c r="G148" s="30"/>
      <c r="H148" s="57" t="s">
        <v>108</v>
      </c>
      <c r="I148" s="152"/>
      <c r="J148" s="153"/>
      <c r="K148" s="15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0" t="s">
        <v>171</v>
      </c>
      <c r="B149" s="3" t="s">
        <v>170</v>
      </c>
      <c r="C149" s="179" t="s">
        <v>169</v>
      </c>
      <c r="D149" s="178"/>
      <c r="E149" s="177"/>
      <c r="F149" s="31">
        <f>SUMIF('[1]TCE - ANEXO IV - Preencher'!$D:$D,'CONTÁBIL- FINANCEIRA '!A148,'[1]TCE - ANEXO IV - Preencher'!$N:$N)</f>
        <v>0</v>
      </c>
      <c r="G149" s="30"/>
      <c r="H149" s="57" t="s">
        <v>108</v>
      </c>
      <c r="I149" s="152"/>
      <c r="J149" s="153"/>
      <c r="K149" s="15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0" t="s">
        <v>168</v>
      </c>
      <c r="B150" s="3" t="s">
        <v>167</v>
      </c>
      <c r="C150" s="179" t="s">
        <v>166</v>
      </c>
      <c r="D150" s="178"/>
      <c r="E150" s="177"/>
      <c r="F150" s="31">
        <f>SUMIF('[1]TCE - ANEXO IV - Preencher'!$D:$D,'CONTÁBIL- FINANCEIRA '!A149,'[1]TCE - ANEXO IV - Preencher'!$N:$N)</f>
        <v>0</v>
      </c>
      <c r="G150" s="30"/>
      <c r="H150" s="57" t="s">
        <v>108</v>
      </c>
      <c r="I150" s="152"/>
      <c r="J150" s="153"/>
      <c r="K150" s="15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0" t="s">
        <v>165</v>
      </c>
      <c r="B151" s="3" t="s">
        <v>164</v>
      </c>
      <c r="C151" s="179" t="s">
        <v>163</v>
      </c>
      <c r="D151" s="178"/>
      <c r="E151" s="177"/>
      <c r="F151" s="31">
        <f>SUMIF('[1]TCE - ANEXO IV - Preencher'!$D:$D,'CONTÁBIL- FINANCEIRA '!A150,'[1]TCE - ANEXO IV - Preencher'!$N:$N)</f>
        <v>0</v>
      </c>
      <c r="G151" s="30"/>
      <c r="H151" s="57" t="s">
        <v>108</v>
      </c>
      <c r="I151" s="152"/>
      <c r="J151" s="153"/>
      <c r="K151" s="15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79" t="s">
        <v>162</v>
      </c>
      <c r="D152" s="178"/>
      <c r="E152" s="177"/>
      <c r="F152" s="31">
        <f>SUMIF('[1]TCE - ANEXO IV - Preencher'!$D:$D,'CONTÁBIL- FINANCEIRA '!A151,'[1]TCE - ANEXO IV - Preencher'!$N:$N)</f>
        <v>0</v>
      </c>
      <c r="G152" s="30"/>
      <c r="H152" s="57" t="s">
        <v>108</v>
      </c>
      <c r="I152" s="152"/>
      <c r="J152" s="153"/>
      <c r="K152" s="15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59" t="s">
        <v>159</v>
      </c>
      <c r="D153" s="158"/>
      <c r="E153" s="157"/>
      <c r="F153" s="26">
        <f>SUM(F154:G156)</f>
        <v>0</v>
      </c>
      <c r="G153" s="25"/>
      <c r="H153" s="57"/>
      <c r="I153" s="152"/>
      <c r="J153" s="153"/>
      <c r="K153" s="15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79" t="s">
        <v>156</v>
      </c>
      <c r="D154" s="178"/>
      <c r="E154" s="177"/>
      <c r="F154" s="31">
        <f>'[1]RPA - Preencher'!K6</f>
        <v>0</v>
      </c>
      <c r="G154" s="30"/>
      <c r="H154" s="57" t="s">
        <v>151</v>
      </c>
      <c r="I154" s="152"/>
      <c r="J154" s="153"/>
      <c r="K154" s="15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79" t="s">
        <v>153</v>
      </c>
      <c r="D155" s="178"/>
      <c r="E155" s="177"/>
      <c r="F155" s="31">
        <f>'[1]RPA - Preencher'!K7</f>
        <v>0</v>
      </c>
      <c r="G155" s="30"/>
      <c r="H155" s="57" t="s">
        <v>151</v>
      </c>
      <c r="I155" s="152"/>
      <c r="J155" s="153"/>
      <c r="K155" s="15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79" t="s">
        <v>152</v>
      </c>
      <c r="D156" s="178"/>
      <c r="E156" s="177"/>
      <c r="F156" s="31">
        <f>'[1]RPA - Preencher'!K8</f>
        <v>0</v>
      </c>
      <c r="G156" s="30"/>
      <c r="H156" s="57" t="s">
        <v>151</v>
      </c>
      <c r="I156" s="152"/>
      <c r="J156" s="153"/>
      <c r="K156" s="15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59" t="s">
        <v>150</v>
      </c>
      <c r="D157" s="158"/>
      <c r="E157" s="157"/>
      <c r="F157" s="26">
        <f>F158+F165</f>
        <v>0</v>
      </c>
      <c r="G157" s="25"/>
      <c r="H157" s="172"/>
      <c r="I157" s="152"/>
      <c r="J157" s="153"/>
      <c r="K157" s="15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59" t="s">
        <v>149</v>
      </c>
      <c r="D158" s="158"/>
      <c r="E158" s="157"/>
      <c r="F158" s="26">
        <f>F159+F163+F164</f>
        <v>0</v>
      </c>
      <c r="G158" s="25"/>
      <c r="H158" s="172"/>
      <c r="I158" s="152"/>
      <c r="J158" s="153"/>
      <c r="K158" s="15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59" t="s">
        <v>147</v>
      </c>
      <c r="D159" s="158"/>
      <c r="E159" s="157"/>
      <c r="F159" s="26">
        <f>SUM(F160:G162)</f>
        <v>0</v>
      </c>
      <c r="G159" s="25"/>
      <c r="H159" s="172"/>
      <c r="I159" s="152"/>
      <c r="J159" s="153"/>
      <c r="K159" s="15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79" t="s">
        <v>145</v>
      </c>
      <c r="D160" s="178"/>
      <c r="E160" s="177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2"/>
      <c r="J160" s="153"/>
      <c r="K160" s="15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79" t="s">
        <v>142</v>
      </c>
      <c r="D161" s="178"/>
      <c r="E161" s="177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2"/>
      <c r="J161" s="153"/>
      <c r="K161" s="15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79" t="s">
        <v>139</v>
      </c>
      <c r="D162" s="178"/>
      <c r="E162" s="177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2"/>
      <c r="J162" s="153"/>
      <c r="K162" s="15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79" t="s">
        <v>136</v>
      </c>
      <c r="D163" s="178"/>
      <c r="E163" s="177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2"/>
      <c r="J163" s="153"/>
      <c r="K163" s="15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79" t="s">
        <v>135</v>
      </c>
      <c r="D164" s="178"/>
      <c r="E164" s="177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2"/>
      <c r="J164" s="153"/>
      <c r="K164" s="15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59" t="s">
        <v>134</v>
      </c>
      <c r="D165" s="158"/>
      <c r="E165" s="157"/>
      <c r="F165" s="26">
        <f>F166+F171+F172+F173</f>
        <v>0</v>
      </c>
      <c r="G165" s="25"/>
      <c r="H165" s="172"/>
      <c r="I165" s="152"/>
      <c r="J165" s="153"/>
      <c r="K165" s="15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0" t="s">
        <v>133</v>
      </c>
      <c r="B166" s="3" t="s">
        <v>126</v>
      </c>
      <c r="C166" s="159" t="s">
        <v>132</v>
      </c>
      <c r="D166" s="158"/>
      <c r="E166" s="157"/>
      <c r="F166" s="26">
        <f>SUM(F167:G170)</f>
        <v>0</v>
      </c>
      <c r="G166" s="25"/>
      <c r="H166" s="172"/>
      <c r="I166" s="152"/>
      <c r="J166" s="153"/>
      <c r="K166" s="15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0" t="s">
        <v>131</v>
      </c>
      <c r="B167" s="3" t="s">
        <v>126</v>
      </c>
      <c r="C167" s="179" t="s">
        <v>130</v>
      </c>
      <c r="D167" s="178"/>
      <c r="E167" s="177"/>
      <c r="F167" s="31">
        <f>SUMIF('[1]TCE - ANEXO IV - Preencher'!$D:$D,'CONTÁBIL- FINANCEIRA '!A166,'[1]TCE - ANEXO IV - Preencher'!$N:$N)</f>
        <v>0</v>
      </c>
      <c r="G167" s="30"/>
      <c r="H167" s="57" t="s">
        <v>108</v>
      </c>
      <c r="I167" s="152"/>
      <c r="J167" s="153"/>
      <c r="K167" s="15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0" t="s">
        <v>129</v>
      </c>
      <c r="B168" s="3" t="s">
        <v>126</v>
      </c>
      <c r="C168" s="179" t="s">
        <v>128</v>
      </c>
      <c r="D168" s="178"/>
      <c r="E168" s="177"/>
      <c r="F168" s="31">
        <f>SUMIF('[1]TCE - ANEXO IV - Preencher'!$D:$D,'CONTÁBIL- FINANCEIRA '!A167,'[1]TCE - ANEXO IV - Preencher'!$N:$N)</f>
        <v>0</v>
      </c>
      <c r="G168" s="30"/>
      <c r="H168" s="57" t="s">
        <v>108</v>
      </c>
      <c r="I168" s="152"/>
      <c r="J168" s="153"/>
      <c r="K168" s="15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0" t="s">
        <v>127</v>
      </c>
      <c r="B169" s="3" t="s">
        <v>126</v>
      </c>
      <c r="C169" s="179" t="s">
        <v>125</v>
      </c>
      <c r="D169" s="178"/>
      <c r="E169" s="177"/>
      <c r="F169" s="31">
        <f>SUMIF('[1]TCE - ANEXO IV - Preencher'!$D:$D,'CONTÁBIL- FINANCEIRA '!A168,'[1]TCE - ANEXO IV - Preencher'!$N:$N)</f>
        <v>0</v>
      </c>
      <c r="G169" s="30"/>
      <c r="H169" s="57" t="s">
        <v>108</v>
      </c>
      <c r="I169" s="152"/>
      <c r="J169" s="153"/>
      <c r="K169" s="15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0" t="s">
        <v>124</v>
      </c>
      <c r="B170" s="3" t="s">
        <v>123</v>
      </c>
      <c r="C170" s="179" t="s">
        <v>122</v>
      </c>
      <c r="D170" s="178"/>
      <c r="E170" s="177"/>
      <c r="F170" s="31">
        <f>SUMIF('[1]TCE - ANEXO IV - Preencher'!$D:$D,'CONTÁBIL- FINANCEIRA '!A169,'[1]TCE - ANEXO IV - Preencher'!$N:$N)</f>
        <v>0</v>
      </c>
      <c r="G170" s="30"/>
      <c r="H170" s="57" t="s">
        <v>108</v>
      </c>
      <c r="I170" s="152"/>
      <c r="J170" s="153"/>
      <c r="K170" s="15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0" t="s">
        <v>121</v>
      </c>
      <c r="B171" s="3" t="s">
        <v>120</v>
      </c>
      <c r="C171" s="179" t="s">
        <v>119</v>
      </c>
      <c r="D171" s="178"/>
      <c r="E171" s="177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2"/>
      <c r="J171" s="153"/>
      <c r="K171" s="15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0" t="s">
        <v>118</v>
      </c>
      <c r="B172" s="3" t="s">
        <v>117</v>
      </c>
      <c r="C172" s="179" t="s">
        <v>116</v>
      </c>
      <c r="D172" s="178"/>
      <c r="E172" s="177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2"/>
      <c r="J172" s="153"/>
      <c r="K172" s="15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79" t="s">
        <v>115</v>
      </c>
      <c r="D173" s="178"/>
      <c r="E173" s="177"/>
      <c r="F173" s="31">
        <f>SUMIF('[1]TCE - ANEXO IV - Preencher'!$D:$D,'CONTÁBIL- FINANCEIRA '!A172,'[1]TCE - ANEXO IV - Preencher'!$N:$N)</f>
        <v>0</v>
      </c>
      <c r="G173" s="30"/>
      <c r="H173" s="57" t="s">
        <v>108</v>
      </c>
      <c r="I173" s="152"/>
      <c r="J173" s="153"/>
      <c r="K173" s="15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76" t="s">
        <v>113</v>
      </c>
      <c r="D174" s="175"/>
      <c r="E174" s="174"/>
      <c r="F174" s="26">
        <f>F283</f>
        <v>420953.03</v>
      </c>
      <c r="G174" s="25"/>
      <c r="H174" s="57"/>
      <c r="I174" s="152"/>
      <c r="J174" s="153"/>
      <c r="K174" s="15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59" t="s">
        <v>111</v>
      </c>
      <c r="D175" s="158"/>
      <c r="E175" s="157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59" t="s">
        <v>109</v>
      </c>
      <c r="D176" s="158"/>
      <c r="E176" s="157"/>
      <c r="F176" s="26">
        <f>IF('[1]RPA - Preencher'!$L$1='[1]TCE - ANEXO IV - Preencher'!$Q$113,'[1]TCE - ANEXO IV - Preencher'!$Q$102,'[1]TCE - ANEXO IV - Preencher'!$Q$4-'[1]TCE - ANEXO IV - Preencher'!$Q$113)</f>
        <v>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59" t="s">
        <v>106</v>
      </c>
      <c r="D177" s="158"/>
      <c r="E177" s="157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69" t="s">
        <v>105</v>
      </c>
      <c r="D178" s="168"/>
      <c r="E178" s="167"/>
      <c r="F178" s="166">
        <f>F31+F57+F66+F83+F102+F119+F157+F174+F175+F176+F177</f>
        <v>419770.08</v>
      </c>
      <c r="G178" s="165"/>
      <c r="H178" s="17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69" t="s">
        <v>104</v>
      </c>
      <c r="D179" s="168"/>
      <c r="E179" s="167"/>
      <c r="F179" s="166">
        <f>IF('[1]SALDO DE ESTOQUE'!F6="",0,IF('[1]SALDO DE ESTOQUE'!F6="Correto",F28-F178,"Corrigir aba Saldo de Estoque"))</f>
        <v>-346715.99</v>
      </c>
      <c r="G179" s="165"/>
      <c r="H179" s="172"/>
      <c r="I179" s="15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59" t="s">
        <v>102</v>
      </c>
      <c r="D180" s="158"/>
      <c r="E180" s="157"/>
      <c r="F180" s="171">
        <v>0</v>
      </c>
      <c r="G180" s="170"/>
      <c r="H180" s="15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69" t="s">
        <v>101</v>
      </c>
      <c r="D181" s="168"/>
      <c r="E181" s="167"/>
      <c r="F181" s="166">
        <f>F178+F180</f>
        <v>419770.08</v>
      </c>
      <c r="G181" s="165"/>
      <c r="H181" s="154"/>
      <c r="I181" s="152"/>
      <c r="J181" s="153"/>
      <c r="K181" s="15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69" t="s">
        <v>100</v>
      </c>
      <c r="D182" s="168"/>
      <c r="E182" s="167"/>
      <c r="F182" s="166">
        <f>IF('[1]SALDO DE ESTOQUE'!F6="",0,IF('[1]SALDO DE ESTOQUE'!F6="Correto",F28-F181,"Corrigir aba Saldo de Estoque"))</f>
        <v>-346715.99</v>
      </c>
      <c r="G182" s="165"/>
      <c r="H182" s="164"/>
      <c r="I182" s="152"/>
      <c r="J182" s="153"/>
      <c r="K182" s="15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3" t="s">
        <v>99</v>
      </c>
      <c r="D183" s="162"/>
      <c r="E183" s="161"/>
      <c r="F183" s="31">
        <f>'[1]RELAÇÃO DESPESAS PAGAS'!S16</f>
        <v>0</v>
      </c>
      <c r="G183" s="30"/>
      <c r="H183" s="57" t="s">
        <v>20</v>
      </c>
      <c r="I183" s="152"/>
      <c r="J183" s="153"/>
      <c r="K183" s="15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3" t="s">
        <v>98</v>
      </c>
      <c r="D184" s="162"/>
      <c r="E184" s="161"/>
      <c r="F184" s="59">
        <v>0</v>
      </c>
      <c r="G184" s="58"/>
      <c r="H184" s="80" t="s">
        <v>14</v>
      </c>
      <c r="I184" s="160"/>
      <c r="J184" s="153"/>
      <c r="K184" s="15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59" t="s">
        <v>97</v>
      </c>
      <c r="D185" s="158"/>
      <c r="E185" s="157"/>
      <c r="F185" s="26">
        <f>IF($G$4=1,0,[1]Turnover!C16)</f>
        <v>0</v>
      </c>
      <c r="G185" s="25"/>
      <c r="H185" s="57" t="s">
        <v>96</v>
      </c>
      <c r="I185" s="156"/>
      <c r="J185" s="153"/>
      <c r="K185" s="15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5" t="s">
        <v>95</v>
      </c>
      <c r="D186" s="93"/>
      <c r="E186" s="93"/>
      <c r="F186" s="93"/>
      <c r="G186" s="108"/>
      <c r="H186" s="131"/>
      <c r="I186" s="154"/>
      <c r="J186" s="153"/>
      <c r="K186" s="15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27"/>
      <c r="G187" s="126"/>
      <c r="H187" s="131"/>
      <c r="I187" s="154"/>
      <c r="J187" s="153"/>
      <c r="K187" s="15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1"/>
      <c r="I188" s="152"/>
      <c r="J188" s="152"/>
      <c r="K188" s="15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1"/>
      <c r="D190" s="150" t="str">
        <f>D1</f>
        <v>DIRETORIA EXECUTIVA DE REGULAÇÃO MÉDIA E ALTA COMPLEXIDADE</v>
      </c>
      <c r="E190" s="108"/>
      <c r="F190" s="149" t="str">
        <f>F1</f>
        <v>PCF - Maio/2022 - V1</v>
      </c>
      <c r="G190" s="148"/>
      <c r="H190" s="13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5"/>
      <c r="D191" s="141" t="str">
        <f>D2</f>
        <v>DIRETORIA EXECUTIVA DE PLANEJAMENTO ORÇAMENTO E GESTÃO DA INFORMAÇÃO</v>
      </c>
      <c r="E191" s="14"/>
      <c r="F191" s="147" t="str">
        <f>F2</f>
        <v>MÊS/ANO COMPETÊNCIA</v>
      </c>
      <c r="G191" s="147" t="str">
        <f>G2</f>
        <v>ANO CONTRATO</v>
      </c>
      <c r="H191" s="131"/>
      <c r="I191" s="125"/>
      <c r="J191" s="125"/>
      <c r="K191" s="12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5"/>
      <c r="D192" s="141" t="str">
        <f>D3</f>
        <v>SECRETARIA  DE ADMINISTRAÇÃO E FINANÇAS</v>
      </c>
      <c r="E192" s="14"/>
      <c r="F192" s="146"/>
      <c r="G192" s="146"/>
      <c r="H192" s="131"/>
      <c r="I192" s="125"/>
      <c r="J192" s="125"/>
      <c r="K192" s="12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5"/>
      <c r="D193" s="141" t="str">
        <f>D4</f>
        <v>DEMONSTRATIVO DE CONTRATOS SERVIÇOS TERCEIRIZADOS</v>
      </c>
      <c r="E193" s="81"/>
      <c r="F193" s="144">
        <f>IF($F$4="","",$F$4)</f>
        <v>44682</v>
      </c>
      <c r="G193" s="143">
        <f>IF(G4=0,"",G4)</f>
        <v>1</v>
      </c>
      <c r="H193" s="131"/>
      <c r="I193" s="125"/>
      <c r="J193" s="125"/>
      <c r="K193" s="12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2"/>
      <c r="D194" s="141" t="s">
        <v>93</v>
      </c>
      <c r="E194" s="106"/>
      <c r="F194" s="140"/>
      <c r="G194" s="139"/>
      <c r="H194" s="131"/>
      <c r="I194" s="125"/>
      <c r="J194" s="125"/>
      <c r="K194" s="12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38" t="s">
        <v>92</v>
      </c>
      <c r="D195" s="137"/>
      <c r="E195" s="136" t="s">
        <v>91</v>
      </c>
      <c r="F195" s="135"/>
      <c r="G195" s="134"/>
      <c r="H195" s="131"/>
      <c r="I195" s="125"/>
      <c r="J195" s="125"/>
      <c r="K195" s="12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3" t="str">
        <f>IF(C7=0,"",C7)</f>
        <v>HECPI - COVID</v>
      </c>
      <c r="D196" s="98"/>
      <c r="E196" s="132" t="str">
        <f>IF(E7=0,"",E7)</f>
        <v>ROBERTA MONTEIRO</v>
      </c>
      <c r="F196" s="99"/>
      <c r="G196" s="98"/>
      <c r="H196" s="131"/>
      <c r="I196" s="125"/>
      <c r="J196" s="125"/>
      <c r="K196" s="12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0" t="s">
        <v>90</v>
      </c>
      <c r="D197" s="17"/>
      <c r="E197" s="17"/>
      <c r="F197" s="127"/>
      <c r="G197" s="126"/>
      <c r="H197" s="5"/>
      <c r="I197" s="125"/>
      <c r="J197" s="125"/>
      <c r="K197" s="12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29"/>
      <c r="E198" s="81"/>
      <c r="F198" s="127"/>
      <c r="G198" s="126"/>
      <c r="H198" s="5"/>
      <c r="I198" s="125"/>
      <c r="J198" s="125"/>
      <c r="K198" s="12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28" t="s">
        <v>89</v>
      </c>
      <c r="D199" s="17"/>
      <c r="E199" s="17"/>
      <c r="F199" s="127"/>
      <c r="G199" s="126"/>
      <c r="H199" s="5"/>
      <c r="I199" s="125"/>
      <c r="J199" s="125"/>
      <c r="K199" s="12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5"/>
      <c r="J200" s="125"/>
      <c r="K200" s="12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2" t="s">
        <v>46</v>
      </c>
      <c r="D201" s="121"/>
      <c r="E201" s="120"/>
      <c r="F201" s="31">
        <f>'[1]FUNDO FIXO - CAIXA'!D11</f>
        <v>0</v>
      </c>
      <c r="G201" s="30"/>
      <c r="H201" s="57" t="s">
        <v>88</v>
      </c>
      <c r="I201" s="125"/>
      <c r="J201" s="125"/>
      <c r="K201" s="12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2" t="s">
        <v>86</v>
      </c>
      <c r="D202" s="121"/>
      <c r="E202" s="120"/>
      <c r="F202" s="31">
        <f>'[1]FUNDO FIXO - CAIXA'!F19</f>
        <v>0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2" t="s">
        <v>85</v>
      </c>
      <c r="D203" s="121"/>
      <c r="E203" s="120"/>
      <c r="F203" s="31">
        <f>'[1]FUNDO FIXO - CAIXA'!E13</f>
        <v>0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4"/>
      <c r="D205" s="118"/>
      <c r="E205" s="118"/>
      <c r="F205" s="117"/>
      <c r="G205" s="116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3" t="s">
        <v>87</v>
      </c>
      <c r="D206" s="118"/>
      <c r="E206" s="118"/>
      <c r="F206" s="117"/>
      <c r="G206" s="116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2" t="s">
        <v>46</v>
      </c>
      <c r="D208" s="121"/>
      <c r="E208" s="120"/>
      <c r="F208" s="59"/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2" t="s">
        <v>86</v>
      </c>
      <c r="D209" s="121"/>
      <c r="E209" s="120"/>
      <c r="F209" s="31">
        <f>'[1]RELAÇÃO DESPESAS PAGAS'!$O$2</f>
        <v>0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2" t="s">
        <v>85</v>
      </c>
      <c r="D210" s="121"/>
      <c r="E210" s="120"/>
      <c r="F210" s="59"/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2" t="s">
        <v>46</v>
      </c>
      <c r="D216" s="121"/>
      <c r="E216" s="120"/>
      <c r="F216" s="59">
        <v>7085632.2699999996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2" t="s">
        <v>82</v>
      </c>
      <c r="D217" s="121"/>
      <c r="E217" s="120"/>
      <c r="F217" s="59"/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2" t="s">
        <v>81</v>
      </c>
      <c r="D218" s="121"/>
      <c r="E218" s="120"/>
      <c r="F218" s="31">
        <f>'[1]RELAÇÃO DESPESAS PAGAS'!$S$23+'[1]RELAÇÃO DESPESAS PAGAS'!S32</f>
        <v>0</v>
      </c>
      <c r="G218" s="30"/>
      <c r="H218" s="57" t="s">
        <v>77</v>
      </c>
      <c r="I218" s="97"/>
      <c r="J218" s="97"/>
      <c r="K218" s="9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2" t="s">
        <v>80</v>
      </c>
      <c r="D219" s="121"/>
      <c r="E219" s="120"/>
      <c r="F219" s="31">
        <f>F20+F21</f>
        <v>73054.09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2" t="s">
        <v>78</v>
      </c>
      <c r="D220" s="121"/>
      <c r="E220" s="120"/>
      <c r="F220" s="31">
        <f>'[1]RELAÇÃO DESPESAS PAGAS'!$S$14</f>
        <v>0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7158686.3599999994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19"/>
      <c r="D222" s="118"/>
      <c r="E222" s="118"/>
      <c r="F222" s="117"/>
      <c r="G222" s="116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7158686.3599999994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5"/>
      <c r="D224" s="114"/>
      <c r="E224" s="114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5"/>
      <c r="D225" s="114"/>
      <c r="E225" s="114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3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0" t="s">
        <v>72</v>
      </c>
      <c r="D228" s="99"/>
      <c r="E228" s="110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0" t="s">
        <v>71</v>
      </c>
      <c r="D229" s="99"/>
      <c r="E229" s="110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89"/>
      <c r="B230" s="3"/>
      <c r="C230" s="112" t="s">
        <v>70</v>
      </c>
      <c r="D230" s="111"/>
      <c r="E230" s="110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2" t="s">
        <v>69</v>
      </c>
      <c r="D231" s="111"/>
      <c r="E231" s="110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09" t="s">
        <v>67</v>
      </c>
      <c r="D232" s="93"/>
      <c r="E232" s="93"/>
      <c r="F232" s="93"/>
      <c r="G232" s="108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07"/>
      <c r="D233" s="106"/>
      <c r="E233" s="106"/>
      <c r="F233" s="106"/>
      <c r="G233" s="105"/>
      <c r="H233" s="10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4"/>
      <c r="D234" s="103"/>
      <c r="E234" s="103"/>
      <c r="F234" s="103"/>
      <c r="G234" s="102"/>
      <c r="H234" s="10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0" t="s">
        <v>65</v>
      </c>
      <c r="D237" s="99"/>
      <c r="E237" s="98"/>
      <c r="F237" s="31">
        <f>'[1]SALDO DE ESTOQUE'!D35</f>
        <v>-814121.41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0" t="s">
        <v>64</v>
      </c>
      <c r="D238" s="99"/>
      <c r="E238" s="98"/>
      <c r="F238" s="31">
        <f>'[1]SALDO DE ESTOQUE'!D75+'[1]SALDO DE ESTOQUE'!D6</f>
        <v>21517.67</v>
      </c>
      <c r="G238" s="30"/>
      <c r="H238" s="57" t="s">
        <v>62</v>
      </c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</row>
    <row r="239" spans="1:54" ht="18.75">
      <c r="A239" s="4"/>
      <c r="B239" s="3"/>
      <c r="C239" s="100" t="s">
        <v>63</v>
      </c>
      <c r="D239" s="99"/>
      <c r="E239" s="98"/>
      <c r="F239" s="31">
        <f>'[1]SALDO DE ESTOQUE'!D87</f>
        <v>0</v>
      </c>
      <c r="G239" s="30"/>
      <c r="H239" s="57" t="s">
        <v>62</v>
      </c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</row>
    <row r="240" spans="1:54" ht="18.75">
      <c r="A240" s="4"/>
      <c r="B240" s="3"/>
      <c r="C240" s="29" t="s">
        <v>61</v>
      </c>
      <c r="D240" s="28"/>
      <c r="E240" s="27"/>
      <c r="F240" s="96">
        <f>F237+F238+F239</f>
        <v>-792603.74</v>
      </c>
      <c r="G240" s="95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4"/>
      <c r="D241" s="93"/>
      <c r="E241" s="93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2" t="s">
        <v>59</v>
      </c>
      <c r="D242" s="91"/>
      <c r="E242" s="91"/>
      <c r="F242" s="91"/>
      <c r="G242" s="90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2" t="s">
        <v>58</v>
      </c>
      <c r="D243" s="81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57</v>
      </c>
      <c r="D245" s="75"/>
      <c r="E245" s="74"/>
      <c r="F245" s="59"/>
      <c r="G245" s="58"/>
      <c r="H245" s="80" t="s">
        <v>14</v>
      </c>
      <c r="I245" s="2"/>
      <c r="J245" s="2"/>
      <c r="K245" s="2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</row>
    <row r="246" spans="1:54" ht="18.75">
      <c r="A246" s="4"/>
      <c r="B246" s="3"/>
      <c r="C246" s="76" t="s">
        <v>56</v>
      </c>
      <c r="D246" s="75"/>
      <c r="E246" s="74"/>
      <c r="F246" s="59"/>
      <c r="G246" s="58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88">
        <f>SUM(F245:G247)</f>
        <v>0</v>
      </c>
      <c r="G248" s="87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86"/>
      <c r="D249" s="85"/>
      <c r="E249" s="85"/>
      <c r="F249" s="84"/>
      <c r="G249" s="83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2" t="s">
        <v>54</v>
      </c>
      <c r="D250" s="81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.75">
      <c r="A252" s="4"/>
      <c r="B252" s="3"/>
      <c r="C252" s="76" t="s">
        <v>53</v>
      </c>
      <c r="D252" s="75"/>
      <c r="E252" s="74"/>
      <c r="F252" s="59">
        <v>0</v>
      </c>
      <c r="G252" s="58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.75">
      <c r="A253" s="4"/>
      <c r="B253" s="3"/>
      <c r="C253" s="76" t="s">
        <v>52</v>
      </c>
      <c r="D253" s="75"/>
      <c r="E253" s="74"/>
      <c r="F253" s="59">
        <v>0</v>
      </c>
      <c r="G253" s="58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.75">
      <c r="A254" s="4"/>
      <c r="B254" s="3"/>
      <c r="C254" s="76" t="s">
        <v>51</v>
      </c>
      <c r="D254" s="75"/>
      <c r="E254" s="74"/>
      <c r="F254" s="59"/>
      <c r="G254" s="58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59"/>
      <c r="G255" s="58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769597.22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0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769597.22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411394.25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9558.7800000000007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420953.03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 t="str">
        <f>IF(G6="NÃO",F32+F38+F39+F40+F41+F122+F123+F128+F132+F135+F153,IF(G6="SIM",F32+F38+F40+F41+F122+F123+F128+F132+F135+F153,"Preencher campo PIS"))</f>
        <v>Preencher campo PIS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 t="str">
        <f>IFERROR($F$288/$F$28,"")</f>
        <v/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80:G280"/>
    <mergeCell ref="F281:G281"/>
    <mergeCell ref="F282:G282"/>
    <mergeCell ref="F274:G274"/>
    <mergeCell ref="F275:G275"/>
    <mergeCell ref="F276:G276"/>
    <mergeCell ref="F277:G277"/>
    <mergeCell ref="F278:G278"/>
    <mergeCell ref="F279:G279"/>
    <mergeCell ref="C274:E274"/>
    <mergeCell ref="C275:E275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C273:E273"/>
    <mergeCell ref="C283:E283"/>
    <mergeCell ref="C286:E286"/>
    <mergeCell ref="C294:E294"/>
    <mergeCell ref="C290:E290"/>
    <mergeCell ref="C296:E296"/>
    <mergeCell ref="C295:E295"/>
    <mergeCell ref="C287:E287"/>
    <mergeCell ref="C288:E288"/>
    <mergeCell ref="C289:E289"/>
    <mergeCell ref="F273:G273"/>
    <mergeCell ref="F283:G283"/>
    <mergeCell ref="F286:G286"/>
    <mergeCell ref="F290:G290"/>
    <mergeCell ref="F294:G294"/>
    <mergeCell ref="F296:G296"/>
    <mergeCell ref="F295:G295"/>
    <mergeCell ref="F287:G287"/>
    <mergeCell ref="F288:G288"/>
    <mergeCell ref="F289:G289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C51:E51"/>
    <mergeCell ref="F46:G46"/>
    <mergeCell ref="F47:G47"/>
    <mergeCell ref="F48:G48"/>
    <mergeCell ref="F49:G49"/>
    <mergeCell ref="F50:G50"/>
    <mergeCell ref="F51:G51"/>
    <mergeCell ref="F52:G52"/>
    <mergeCell ref="F57:G57"/>
    <mergeCell ref="F56:G56"/>
    <mergeCell ref="F55:G55"/>
    <mergeCell ref="F54:G54"/>
    <mergeCell ref="F53:G53"/>
    <mergeCell ref="C65:E65"/>
    <mergeCell ref="C52:E52"/>
    <mergeCell ref="C53:E53"/>
    <mergeCell ref="C54:E54"/>
    <mergeCell ref="C56:E56"/>
    <mergeCell ref="C58:E58"/>
    <mergeCell ref="C59:E59"/>
    <mergeCell ref="F65:G65"/>
    <mergeCell ref="F67:G67"/>
    <mergeCell ref="F68:G68"/>
    <mergeCell ref="F69:G69"/>
    <mergeCell ref="F58:G58"/>
    <mergeCell ref="C60:E60"/>
    <mergeCell ref="C61:E61"/>
    <mergeCell ref="C62:E62"/>
    <mergeCell ref="C63:E63"/>
    <mergeCell ref="C64:E64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'[05.2022 - PCF Versão 01 PCR.1_COVID.xlsx]DADOS (OCULTAR)'!#REF!</xm:f>
          </x14:formula1>
          <xm:sqref>E228:E231</xm:sqref>
        </x14:dataValidation>
        <x14:dataValidation type="list" allowBlank="1" showInputMessage="1" showErrorMessage="1">
          <x14:formula1>
            <xm:f>'[05.2022 - PCF Versão 01 PCR.1_COVID.xlsx]DADOS (OCULTAR)'!#REF!</xm:f>
          </x14:formula1>
          <xm:sqref>F4:F5</xm:sqref>
        </x14:dataValidation>
        <x14:dataValidation type="list" allowBlank="1" showInputMessage="1" showErrorMessage="1">
          <x14:formula1>
            <xm:f>'[05.2022 - PCF Versão 01 PCR.1_COVID.xlsx]DADOS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2022-07-04T11:12:07Z</dcterms:created>
  <dcterms:modified xsi:type="dcterms:W3CDTF">2022-07-04T11:12:15Z</dcterms:modified>
</cp:coreProperties>
</file>